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J:\103総務課\03管財・監査スタッフ\03管財\01入札関係\17週休２日推進工事について\20260401_小山町週休2日推進工事実施要領改正\"/>
    </mc:Choice>
  </mc:AlternateContent>
  <xr:revisionPtr revIDLastSave="0" documentId="13_ncr:1_{1C24BA5F-476D-456B-AE55-95CA0FC03F2A}" xr6:coauthVersionLast="36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週単位_入力用" sheetId="7" r:id="rId1"/>
    <sheet name="週単位_提出用" sheetId="8" r:id="rId2"/>
    <sheet name="月単位" sheetId="2" r:id="rId3"/>
    <sheet name="月単位(例)" sheetId="6" r:id="rId4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7" l="1"/>
  <c r="U52" i="8" l="1"/>
  <c r="L52" i="8"/>
  <c r="C52" i="8"/>
  <c r="L42" i="8"/>
  <c r="C42" i="8"/>
  <c r="U32" i="8"/>
  <c r="L32" i="8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C55" i="8" l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L44" i="8"/>
  <c r="M44" i="8" s="1"/>
  <c r="N44" i="8" s="1"/>
  <c r="O44" i="8" s="1"/>
  <c r="P44" i="8" s="1"/>
  <c r="Q44" i="8" s="1"/>
  <c r="R44" i="8" s="1"/>
  <c r="C45" i="8"/>
  <c r="C44" i="8"/>
  <c r="D44" i="8" s="1"/>
  <c r="E44" i="8" s="1"/>
  <c r="F44" i="8" s="1"/>
  <c r="G44" i="8" s="1"/>
  <c r="H44" i="8" s="1"/>
  <c r="I44" i="8" s="1"/>
  <c r="U55" i="8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U54" i="8"/>
  <c r="V54" i="8" s="1"/>
  <c r="W54" i="8" s="1"/>
  <c r="X54" i="8" s="1"/>
  <c r="Y54" i="8" s="1"/>
  <c r="Z54" i="8" s="1"/>
  <c r="AA54" i="8" s="1"/>
  <c r="L55" i="8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L54" i="8"/>
  <c r="M54" i="8" s="1"/>
  <c r="N54" i="8" s="1"/>
  <c r="O54" i="8" s="1"/>
  <c r="P54" i="8" s="1"/>
  <c r="Q54" i="8" s="1"/>
  <c r="R54" i="8" s="1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U44" i="8"/>
  <c r="V44" i="8" s="1"/>
  <c r="W44" i="8" s="1"/>
  <c r="X44" i="8" s="1"/>
  <c r="Y44" i="8" s="1"/>
  <c r="Z44" i="8" s="1"/>
  <c r="AA44" i="8" s="1"/>
  <c r="U34" i="8"/>
  <c r="V34" i="8" s="1"/>
  <c r="W34" i="8" s="1"/>
  <c r="X34" i="8" s="1"/>
  <c r="Y34" i="8" s="1"/>
  <c r="Z34" i="8" s="1"/>
  <c r="AA34" i="8" s="1"/>
  <c r="U35" i="8"/>
  <c r="V35" i="8" s="1"/>
  <c r="W35" i="8" s="1"/>
  <c r="X35" i="8" s="1"/>
  <c r="Y35" i="8" s="1"/>
  <c r="Z35" i="8" s="1"/>
  <c r="AA35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L34" i="8"/>
  <c r="M34" i="8" s="1"/>
  <c r="N34" i="8" s="1"/>
  <c r="O34" i="8" s="1"/>
  <c r="P34" i="8" s="1"/>
  <c r="Q34" i="8" s="1"/>
  <c r="R34" i="8" s="1"/>
  <c r="D45" i="8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H9" i="7"/>
  <c r="L28" i="7"/>
  <c r="U36" i="8" l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C32" i="8"/>
  <c r="C7" i="2"/>
  <c r="F10" i="7"/>
  <c r="C8" i="2"/>
  <c r="C10" i="2" s="1"/>
  <c r="D10" i="7"/>
  <c r="AG17" i="2"/>
  <c r="AG18" i="2" s="1"/>
  <c r="AJ59" i="6"/>
  <c r="AJ50" i="6"/>
  <c r="AJ41" i="6"/>
  <c r="AJ32" i="6"/>
  <c r="AJ23" i="6"/>
  <c r="AJ14" i="6"/>
  <c r="AH59" i="6"/>
  <c r="AG53" i="6"/>
  <c r="AG54" i="6" s="1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AA55" i="6" s="1"/>
  <c r="Z53" i="6"/>
  <c r="Z54" i="6" s="1"/>
  <c r="Y53" i="6"/>
  <c r="Y54" i="6" s="1"/>
  <c r="X53" i="6"/>
  <c r="X54" i="6" s="1"/>
  <c r="W53" i="6"/>
  <c r="W54" i="6" s="1"/>
  <c r="V53" i="6"/>
  <c r="V55" i="6" s="1"/>
  <c r="U53" i="6"/>
  <c r="U54" i="6" s="1"/>
  <c r="T53" i="6"/>
  <c r="T54" i="6" s="1"/>
  <c r="S53" i="6"/>
  <c r="S54" i="6" s="1"/>
  <c r="R53" i="6"/>
  <c r="R54" i="6" s="1"/>
  <c r="Q53" i="6"/>
  <c r="Q54" i="6" s="1"/>
  <c r="P53" i="6"/>
  <c r="P54" i="6" s="1"/>
  <c r="O53" i="6"/>
  <c r="O54" i="6" s="1"/>
  <c r="N53" i="6"/>
  <c r="N55" i="6" s="1"/>
  <c r="M53" i="6"/>
  <c r="M54" i="6" s="1"/>
  <c r="L53" i="6"/>
  <c r="L54" i="6" s="1"/>
  <c r="K53" i="6"/>
  <c r="K55" i="6" s="1"/>
  <c r="J53" i="6"/>
  <c r="J54" i="6" s="1"/>
  <c r="I53" i="6"/>
  <c r="I55" i="6" s="1"/>
  <c r="H53" i="6"/>
  <c r="H54" i="6" s="1"/>
  <c r="G53" i="6"/>
  <c r="G54" i="6" s="1"/>
  <c r="F53" i="6"/>
  <c r="F55" i="6" s="1"/>
  <c r="E53" i="6"/>
  <c r="E54" i="6" s="1"/>
  <c r="D53" i="6"/>
  <c r="D54" i="6" s="1"/>
  <c r="C53" i="6"/>
  <c r="C54" i="6" s="1"/>
  <c r="C52" i="6"/>
  <c r="AH50" i="6"/>
  <c r="AD44" i="6"/>
  <c r="AD45" i="6" s="1"/>
  <c r="AC44" i="6"/>
  <c r="AC46" i="6" s="1"/>
  <c r="AB44" i="6"/>
  <c r="AB45" i="6" s="1"/>
  <c r="AA44" i="6"/>
  <c r="AA45" i="6" s="1"/>
  <c r="Z44" i="6"/>
  <c r="Z46" i="6" s="1"/>
  <c r="Y44" i="6"/>
  <c r="Y45" i="6" s="1"/>
  <c r="X44" i="6"/>
  <c r="X45" i="6" s="1"/>
  <c r="W44" i="6"/>
  <c r="W45" i="6" s="1"/>
  <c r="V44" i="6"/>
  <c r="V45" i="6" s="1"/>
  <c r="U44" i="6"/>
  <c r="U45" i="6" s="1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M46" i="6" s="1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E46" i="6" s="1"/>
  <c r="D44" i="6"/>
  <c r="D45" i="6" s="1"/>
  <c r="C44" i="6"/>
  <c r="C45" i="6" s="1"/>
  <c r="C43" i="6"/>
  <c r="AH41" i="6"/>
  <c r="AG35" i="6"/>
  <c r="AG37" i="6" s="1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Y36" i="6" s="1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Q36" i="6" s="1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I36" i="6" s="1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G26" i="6"/>
  <c r="AF26" i="6"/>
  <c r="AF27" i="6" s="1"/>
  <c r="AE26" i="6"/>
  <c r="AE28" i="6" s="1"/>
  <c r="AD26" i="6"/>
  <c r="AD27" i="6" s="1"/>
  <c r="AC26" i="6"/>
  <c r="AC27" i="6" s="1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U28" i="6" s="1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M27" i="6" s="1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E28" i="6" s="1"/>
  <c r="D26" i="6"/>
  <c r="D27" i="6" s="1"/>
  <c r="C26" i="6"/>
  <c r="C27" i="6" s="1"/>
  <c r="C25" i="6"/>
  <c r="AH23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M14" i="6" s="1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E44" i="2"/>
  <c r="AE46" i="2" s="1"/>
  <c r="AF44" i="2"/>
  <c r="AF46" i="2" s="1"/>
  <c r="AG44" i="2"/>
  <c r="AG46" i="2" s="1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AK50" i="6" l="1"/>
  <c r="AC62" i="6"/>
  <c r="AK32" i="6"/>
  <c r="AF45" i="2"/>
  <c r="AK41" i="2"/>
  <c r="AI41" i="2" s="1"/>
  <c r="AF10" i="6"/>
  <c r="AC45" i="6"/>
  <c r="P10" i="6"/>
  <c r="T19" i="6"/>
  <c r="AA28" i="6"/>
  <c r="Y37" i="6"/>
  <c r="G45" i="6"/>
  <c r="AA10" i="6"/>
  <c r="Y19" i="6"/>
  <c r="AF28" i="6"/>
  <c r="O45" i="6"/>
  <c r="J9" i="6"/>
  <c r="J27" i="6"/>
  <c r="K36" i="6"/>
  <c r="H46" i="6"/>
  <c r="W9" i="6"/>
  <c r="K18" i="6"/>
  <c r="W27" i="6"/>
  <c r="S36" i="6"/>
  <c r="V46" i="6"/>
  <c r="AC9" i="6"/>
  <c r="S18" i="6"/>
  <c r="AE27" i="6"/>
  <c r="AG36" i="6"/>
  <c r="AE9" i="6"/>
  <c r="D19" i="6"/>
  <c r="K28" i="6"/>
  <c r="I37" i="6"/>
  <c r="AD46" i="6"/>
  <c r="K10" i="6"/>
  <c r="J19" i="6"/>
  <c r="P28" i="6"/>
  <c r="R37" i="6"/>
  <c r="U9" i="6"/>
  <c r="H10" i="6"/>
  <c r="Z10" i="6"/>
  <c r="I18" i="6"/>
  <c r="AD18" i="6"/>
  <c r="R19" i="6"/>
  <c r="AE19" i="6"/>
  <c r="U27" i="6"/>
  <c r="H28" i="6"/>
  <c r="X28" i="6"/>
  <c r="AD36" i="6"/>
  <c r="Q37" i="6"/>
  <c r="E45" i="6"/>
  <c r="Z45" i="6"/>
  <c r="U46" i="6"/>
  <c r="F54" i="6"/>
  <c r="AA54" i="6"/>
  <c r="L55" i="6"/>
  <c r="AB55" i="6"/>
  <c r="X10" i="6"/>
  <c r="I54" i="6"/>
  <c r="AD54" i="6"/>
  <c r="Q55" i="6"/>
  <c r="AG55" i="6"/>
  <c r="E9" i="6"/>
  <c r="Z9" i="6"/>
  <c r="M10" i="6"/>
  <c r="AC10" i="6"/>
  <c r="N18" i="6"/>
  <c r="G19" i="6"/>
  <c r="V19" i="6"/>
  <c r="E27" i="6"/>
  <c r="Z27" i="6"/>
  <c r="M28" i="6"/>
  <c r="AC28" i="6"/>
  <c r="N36" i="6"/>
  <c r="D37" i="6"/>
  <c r="T37" i="6"/>
  <c r="J45" i="6"/>
  <c r="W46" i="6"/>
  <c r="K54" i="6"/>
  <c r="R55" i="6"/>
  <c r="G9" i="6"/>
  <c r="N10" i="6"/>
  <c r="AD10" i="6"/>
  <c r="Q18" i="6"/>
  <c r="I19" i="6"/>
  <c r="W19" i="6"/>
  <c r="G27" i="6"/>
  <c r="N28" i="6"/>
  <c r="AD28" i="6"/>
  <c r="G37" i="6"/>
  <c r="W37" i="6"/>
  <c r="M45" i="6"/>
  <c r="F46" i="6"/>
  <c r="X46" i="6"/>
  <c r="N54" i="6"/>
  <c r="C55" i="6"/>
  <c r="S55" i="6"/>
  <c r="C73" i="6"/>
  <c r="D55" i="6"/>
  <c r="T55" i="6"/>
  <c r="K73" i="6"/>
  <c r="M9" i="6"/>
  <c r="C10" i="6"/>
  <c r="S10" i="6"/>
  <c r="V18" i="6"/>
  <c r="L19" i="6"/>
  <c r="Z19" i="6"/>
  <c r="C28" i="6"/>
  <c r="S28" i="6"/>
  <c r="V36" i="6"/>
  <c r="J37" i="6"/>
  <c r="Z37" i="6"/>
  <c r="R45" i="6"/>
  <c r="Y55" i="6"/>
  <c r="S73" i="6"/>
  <c r="O9" i="6"/>
  <c r="E10" i="6"/>
  <c r="U10" i="6"/>
  <c r="C18" i="6"/>
  <c r="Y18" i="6"/>
  <c r="O19" i="6"/>
  <c r="AB19" i="6"/>
  <c r="O27" i="6"/>
  <c r="C36" i="6"/>
  <c r="L37" i="6"/>
  <c r="AB37" i="6"/>
  <c r="N46" i="6"/>
  <c r="V54" i="6"/>
  <c r="J55" i="6"/>
  <c r="Z55" i="6"/>
  <c r="AA73" i="6"/>
  <c r="R9" i="6"/>
  <c r="F10" i="6"/>
  <c r="V10" i="6"/>
  <c r="F18" i="6"/>
  <c r="AA18" i="6"/>
  <c r="Q19" i="6"/>
  <c r="AD19" i="6"/>
  <c r="R27" i="6"/>
  <c r="F28" i="6"/>
  <c r="V28" i="6"/>
  <c r="F36" i="6"/>
  <c r="AA36" i="6"/>
  <c r="O37" i="6"/>
  <c r="AE37" i="6"/>
  <c r="P46" i="6"/>
  <c r="AK14" i="6"/>
  <c r="AI14" i="6" s="1"/>
  <c r="C34" i="8"/>
  <c r="D34" i="8" s="1"/>
  <c r="E34" i="8" s="1"/>
  <c r="F34" i="8" s="1"/>
  <c r="G34" i="8" s="1"/>
  <c r="H34" i="8" s="1"/>
  <c r="I34" i="8" s="1"/>
  <c r="C35" i="8"/>
  <c r="D35" i="8" s="1"/>
  <c r="E35" i="8" s="1"/>
  <c r="D11" i="7"/>
  <c r="F11" i="7"/>
  <c r="G10" i="7"/>
  <c r="AK32" i="2"/>
  <c r="AI32" i="2" s="1"/>
  <c r="AG45" i="2"/>
  <c r="AK50" i="2"/>
  <c r="AI50" i="2" s="1"/>
  <c r="AK59" i="2"/>
  <c r="AI59" i="2" s="1"/>
  <c r="AE45" i="2"/>
  <c r="AC62" i="2"/>
  <c r="AC64" i="2" s="1"/>
  <c r="AG19" i="2"/>
  <c r="AI50" i="6"/>
  <c r="AI32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R18" i="6"/>
  <c r="Z18" i="6"/>
  <c r="D72" i="6"/>
  <c r="L72" i="6"/>
  <c r="T72" i="6"/>
  <c r="AB72" i="6"/>
  <c r="D73" i="6"/>
  <c r="L73" i="6"/>
  <c r="T73" i="6"/>
  <c r="AB73" i="6"/>
  <c r="E73" i="6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Z54" i="2"/>
  <c r="Z45" i="2"/>
  <c r="J54" i="2"/>
  <c r="R54" i="2"/>
  <c r="C46" i="2"/>
  <c r="C54" i="2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AL23" i="6" l="1"/>
  <c r="AM23" i="6" s="1"/>
  <c r="AC61" i="6" s="1"/>
  <c r="AE66" i="6" s="1"/>
  <c r="AL59" i="2"/>
  <c r="AM59" i="2" s="1"/>
  <c r="AL32" i="2"/>
  <c r="AM32" i="2" s="1"/>
  <c r="AH73" i="6"/>
  <c r="I10" i="7"/>
  <c r="H10" i="7" s="1"/>
  <c r="D12" i="7"/>
  <c r="F12" i="7"/>
  <c r="G11" i="7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C18" i="2"/>
  <c r="AL23" i="2" s="1"/>
  <c r="AM23" i="2" s="1"/>
  <c r="AK23" i="2"/>
  <c r="AI23" i="2" s="1"/>
  <c r="AC9" i="2"/>
  <c r="AL14" i="2" s="1"/>
  <c r="AM14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AC61" i="2" l="1"/>
  <c r="AE66" i="2" s="1"/>
  <c r="D15" i="7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H36" i="8" l="1"/>
  <c r="I36" i="8" s="1"/>
  <c r="C37" i="8" s="1"/>
  <c r="D37" i="8" s="1"/>
  <c r="E37" i="8" s="1"/>
  <c r="F37" i="8" s="1"/>
  <c r="G37" i="8" s="1"/>
  <c r="H37" i="8" s="1"/>
  <c r="I37" i="8" s="1"/>
  <c r="D19" i="7"/>
  <c r="I17" i="7"/>
  <c r="H16" i="7"/>
  <c r="F19" i="7"/>
  <c r="G18" i="7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</author>
  </authors>
  <commentList>
    <comment ref="D8" authorId="0" shapeId="0" xr:uid="{8E2E9E90-C4DB-4E71-8B0E-52C7C26443CE}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<sst xmlns="http://schemas.openxmlformats.org/spreadsheetml/2006/main" count="387" uniqueCount="67">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</sst>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0.000"/>
    <numFmt numFmtId="178" formatCode="d"/>
    <numFmt numFmtId="179" formatCode="aaa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</cellXfs>
  <cellStyles count="1">
    <cellStyle name="標準" xfId="0" builtinId="0"/>
  </cellStyles>
  <dxfs count="5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7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7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7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7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7"/>
</file>

<file path=xl/ctrlProps/ctrlProp2.xml><?xml version="1.0" encoding="utf-8"?>
<formControlPr xmlns="http://schemas.microsoft.com/office/spreadsheetml/2009/9/main" objectType="Spin" dx="22" fmlaLink="$D$32" max="2500" min="2000" page="10" val="2026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7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6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6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31</xdr:row>
      <xdr:rowOff>19050</xdr:rowOff>
    </xdr:from>
    <xdr:to>
      <xdr:col>6</xdr:col>
      <xdr:colOff>361950</xdr:colOff>
      <xdr:row>31</xdr:row>
      <xdr:rowOff>314325</xdr:rowOff>
    </xdr:to>
    <xdr:sp macro="" textlink="">
      <xdr:nvSpPr>
        <xdr:cNvPr id="5123" name="Spinner 3" hidden="1">
          <a:extLst>
            <a:ext uri="{63B3BB69-23CF-44E3-9099-C40C66FF867C}">
              <a14:compatExt xmlns:a14="http://schemas.microsoft.com/office/drawing/2010/main" spid="_x0000_s5123"/>
            </a:ex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31</xdr:row>
      <xdr:rowOff>19050</xdr:rowOff>
    </xdr:from>
    <xdr:to>
      <xdr:col>4</xdr:col>
      <xdr:colOff>352425</xdr:colOff>
      <xdr:row>31</xdr:row>
      <xdr:rowOff>314325</xdr:rowOff>
    </xdr:to>
    <xdr:sp macro="" textlink="">
      <xdr:nvSpPr>
        <xdr:cNvPr id="5124" name="Spinner 4" hidden="1">
          <a:extLst>
            <a:ext uri="{63B3BB69-23CF-44E3-9099-C40C66FF867C}">
              <a14:compatExt xmlns:a14="http://schemas.microsoft.com/office/drawing/2010/main" spid="_x0000_s5124"/>
            </a:ex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24</xdr:col>
      <xdr:colOff>228600</xdr:colOff>
      <xdr:row>41</xdr:row>
      <xdr:rowOff>19050</xdr:rowOff>
    </xdr:from>
    <xdr:to>
      <xdr:col>24</xdr:col>
      <xdr:colOff>361950</xdr:colOff>
      <xdr:row>41</xdr:row>
      <xdr:rowOff>314325</xdr:rowOff>
    </xdr:to>
    <xdr:sp macro="" textlink="">
      <xdr:nvSpPr>
        <xdr:cNvPr id="5125" name="Spinner 5" hidden="1">
          <a:extLst>
            <a:ext uri="{63B3BB69-23CF-44E3-9099-C40C66FF867C}">
              <a14:compatExt xmlns:a14="http://schemas.microsoft.com/office/drawing/2010/main" spid="_x0000_s5125"/>
            </a:ex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41</xdr:row>
      <xdr:rowOff>19050</xdr:rowOff>
    </xdr:from>
    <xdr:to>
      <xdr:col>22</xdr:col>
      <xdr:colOff>352425</xdr:colOff>
      <xdr:row>41</xdr:row>
      <xdr:rowOff>314325</xdr:rowOff>
    </xdr:to>
    <xdr:sp macro="" textlink="">
      <xdr:nvSpPr>
        <xdr:cNvPr id="5126" name="Spinner 6" hidden="1">
          <a:extLst>
            <a:ext uri="{63B3BB69-23CF-44E3-9099-C40C66FF867C}">
              <a14:compatExt xmlns:a14="http://schemas.microsoft.com/office/drawing/2010/main" spid="_x0000_s5126"/>
            </a:ex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31</xdr:row>
      <xdr:rowOff>19050</xdr:rowOff>
    </xdr:from>
    <xdr:to>
      <xdr:col>15</xdr:col>
      <xdr:colOff>361950</xdr:colOff>
      <xdr:row>31</xdr:row>
      <xdr:rowOff>314325</xdr:rowOff>
    </xdr:to>
    <xdr:sp macro="" textlink="">
      <xdr:nvSpPr>
        <xdr:cNvPr id="5127" name="Spinner 7" hidden="1">
          <a:extLst>
            <a:ext uri="{63B3BB69-23CF-44E3-9099-C40C66FF867C}">
              <a14:compatExt xmlns:a14="http://schemas.microsoft.com/office/drawing/2010/main" spid="_x0000_s5127"/>
            </a:ex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31</xdr:row>
      <xdr:rowOff>19050</xdr:rowOff>
    </xdr:from>
    <xdr:to>
      <xdr:col>13</xdr:col>
      <xdr:colOff>352425</xdr:colOff>
      <xdr:row>31</xdr:row>
      <xdr:rowOff>314325</xdr:rowOff>
    </xdr:to>
    <xdr:sp macro="" textlink="">
      <xdr:nvSpPr>
        <xdr:cNvPr id="5128" name="Spinner 8" hidden="1">
          <a:extLst>
            <a:ext uri="{63B3BB69-23CF-44E3-9099-C40C66FF867C}">
              <a14:compatExt xmlns:a14="http://schemas.microsoft.com/office/drawing/2010/main" spid="_x0000_s5128"/>
            </a:ex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24</xdr:col>
      <xdr:colOff>228600</xdr:colOff>
      <xdr:row>31</xdr:row>
      <xdr:rowOff>19050</xdr:rowOff>
    </xdr:from>
    <xdr:to>
      <xdr:col>24</xdr:col>
      <xdr:colOff>361950</xdr:colOff>
      <xdr:row>31</xdr:row>
      <xdr:rowOff>314325</xdr:rowOff>
    </xdr:to>
    <xdr:sp macro="" textlink="">
      <xdr:nvSpPr>
        <xdr:cNvPr id="5129" name="Spinner 9" hidden="1">
          <a:extLst>
            <a:ext uri="{63B3BB69-23CF-44E3-9099-C40C66FF867C}">
              <a14:compatExt xmlns:a14="http://schemas.microsoft.com/office/drawing/2010/main" spid="_x0000_s5129"/>
            </a:ex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31</xdr:row>
      <xdr:rowOff>19050</xdr:rowOff>
    </xdr:from>
    <xdr:to>
      <xdr:col>22</xdr:col>
      <xdr:colOff>352425</xdr:colOff>
      <xdr:row>31</xdr:row>
      <xdr:rowOff>314325</xdr:rowOff>
    </xdr:to>
    <xdr:sp macro="" textlink="">
      <xdr:nvSpPr>
        <xdr:cNvPr id="5130" name="Spinner 10" hidden="1">
          <a:extLst>
            <a:ext uri="{63B3BB69-23CF-44E3-9099-C40C66FF867C}">
              <a14:compatExt xmlns:a14="http://schemas.microsoft.com/office/drawing/2010/main" spid="_x0000_s5130"/>
            </a:ex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6</xdr:col>
      <xdr:colOff>228600</xdr:colOff>
      <xdr:row>41</xdr:row>
      <xdr:rowOff>19050</xdr:rowOff>
    </xdr:from>
    <xdr:to>
      <xdr:col>6</xdr:col>
      <xdr:colOff>361950</xdr:colOff>
      <xdr:row>41</xdr:row>
      <xdr:rowOff>314325</xdr:rowOff>
    </xdr:to>
    <xdr:sp macro="" textlink="">
      <xdr:nvSpPr>
        <xdr:cNvPr id="5131" name="Spinner 11" hidden="1">
          <a:extLst>
            <a:ext uri="{63B3BB69-23CF-44E3-9099-C40C66FF867C}">
              <a14:compatExt xmlns:a14="http://schemas.microsoft.com/office/drawing/2010/main" spid="_x0000_s5131"/>
            </a:ex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41</xdr:row>
      <xdr:rowOff>19050</xdr:rowOff>
    </xdr:from>
    <xdr:to>
      <xdr:col>4</xdr:col>
      <xdr:colOff>352425</xdr:colOff>
      <xdr:row>41</xdr:row>
      <xdr:rowOff>314325</xdr:rowOff>
    </xdr:to>
    <xdr:sp macro="" textlink="">
      <xdr:nvSpPr>
        <xdr:cNvPr id="5132" name="Spinner 12" hidden="1">
          <a:extLst>
            <a:ext uri="{63B3BB69-23CF-44E3-9099-C40C66FF867C}">
              <a14:compatExt xmlns:a14="http://schemas.microsoft.com/office/drawing/2010/main" spid="_x0000_s5132"/>
            </a:ex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41</xdr:row>
      <xdr:rowOff>19050</xdr:rowOff>
    </xdr:from>
    <xdr:to>
      <xdr:col>15</xdr:col>
      <xdr:colOff>361950</xdr:colOff>
      <xdr:row>41</xdr:row>
      <xdr:rowOff>314325</xdr:rowOff>
    </xdr:to>
    <xdr:sp macro="" textlink="">
      <xdr:nvSpPr>
        <xdr:cNvPr id="5133" name="Spinner 13" hidden="1">
          <a:extLst>
            <a:ext uri="{63B3BB69-23CF-44E3-9099-C40C66FF867C}">
              <a14:compatExt xmlns:a14="http://schemas.microsoft.com/office/drawing/2010/main" spid="_x0000_s5133"/>
            </a:ex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41</xdr:row>
      <xdr:rowOff>19050</xdr:rowOff>
    </xdr:from>
    <xdr:to>
      <xdr:col>13</xdr:col>
      <xdr:colOff>352425</xdr:colOff>
      <xdr:row>41</xdr:row>
      <xdr:rowOff>314325</xdr:rowOff>
    </xdr:to>
    <xdr:sp macro="" textlink="">
      <xdr:nvSpPr>
        <xdr:cNvPr id="5134" name="Spinner 14" hidden="1">
          <a:extLst>
            <a:ext uri="{63B3BB69-23CF-44E3-9099-C40C66FF867C}">
              <a14:compatExt xmlns:a14="http://schemas.microsoft.com/office/drawing/2010/main" spid="_x0000_s5134"/>
            </a:ex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24</xdr:col>
      <xdr:colOff>228600</xdr:colOff>
      <xdr:row>51</xdr:row>
      <xdr:rowOff>19050</xdr:rowOff>
    </xdr:from>
    <xdr:to>
      <xdr:col>24</xdr:col>
      <xdr:colOff>361950</xdr:colOff>
      <xdr:row>51</xdr:row>
      <xdr:rowOff>314325</xdr:rowOff>
    </xdr:to>
    <xdr:sp macro="" textlink="">
      <xdr:nvSpPr>
        <xdr:cNvPr id="5142" name="Spinner 22" hidden="1">
          <a:extLst>
            <a:ext uri="{63B3BB69-23CF-44E3-9099-C40C66FF867C}">
              <a14:compatExt xmlns:a14="http://schemas.microsoft.com/office/drawing/2010/main" spid="_x0000_s5142"/>
            </a:ex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22</xdr:col>
      <xdr:colOff>219075</xdr:colOff>
      <xdr:row>51</xdr:row>
      <xdr:rowOff>19050</xdr:rowOff>
    </xdr:from>
    <xdr:to>
      <xdr:col>22</xdr:col>
      <xdr:colOff>352425</xdr:colOff>
      <xdr:row>51</xdr:row>
      <xdr:rowOff>314325</xdr:rowOff>
    </xdr:to>
    <xdr:sp macro="" textlink="">
      <xdr:nvSpPr>
        <xdr:cNvPr id="5143" name="Spinner 23" hidden="1">
          <a:extLst>
            <a:ext uri="{63B3BB69-23CF-44E3-9099-C40C66FF867C}">
              <a14:compatExt xmlns:a14="http://schemas.microsoft.com/office/drawing/2010/main" spid="_x0000_s5143"/>
            </a:ex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6</xdr:col>
      <xdr:colOff>228600</xdr:colOff>
      <xdr:row>51</xdr:row>
      <xdr:rowOff>19050</xdr:rowOff>
    </xdr:from>
    <xdr:to>
      <xdr:col>6</xdr:col>
      <xdr:colOff>361950</xdr:colOff>
      <xdr:row>51</xdr:row>
      <xdr:rowOff>314325</xdr:rowOff>
    </xdr:to>
    <xdr:sp macro="" textlink="">
      <xdr:nvSpPr>
        <xdr:cNvPr id="5144" name="Spinner 24" hidden="1">
          <a:extLst>
            <a:ext uri="{63B3BB69-23CF-44E3-9099-C40C66FF867C}">
              <a14:compatExt xmlns:a14="http://schemas.microsoft.com/office/drawing/2010/main" spid="_x0000_s5144"/>
            </a:ex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4</xdr:col>
      <xdr:colOff>219075</xdr:colOff>
      <xdr:row>51</xdr:row>
      <xdr:rowOff>19050</xdr:rowOff>
    </xdr:from>
    <xdr:to>
      <xdr:col>4</xdr:col>
      <xdr:colOff>352425</xdr:colOff>
      <xdr:row>51</xdr:row>
      <xdr:rowOff>314325</xdr:rowOff>
    </xdr:to>
    <xdr:sp macro="" textlink="">
      <xdr:nvSpPr>
        <xdr:cNvPr id="5145" name="Spinner 25" hidden="1">
          <a:extLst>
            <a:ext uri="{63B3BB69-23CF-44E3-9099-C40C66FF867C}">
              <a14:compatExt xmlns:a14="http://schemas.microsoft.com/office/drawing/2010/main" spid="_x0000_s5145"/>
            </a:ex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15</xdr:col>
      <xdr:colOff>228600</xdr:colOff>
      <xdr:row>51</xdr:row>
      <xdr:rowOff>19050</xdr:rowOff>
    </xdr:from>
    <xdr:to>
      <xdr:col>15</xdr:col>
      <xdr:colOff>361950</xdr:colOff>
      <xdr:row>51</xdr:row>
      <xdr:rowOff>314325</xdr:rowOff>
    </xdr:to>
    <xdr:sp macro="" textlink="">
      <xdr:nvSpPr>
        <xdr:cNvPr id="5146" name="Spinner 26" hidden="1">
          <a:extLst>
            <a:ext uri="{63B3BB69-23CF-44E3-9099-C40C66FF867C}">
              <a14:compatExt xmlns:a14="http://schemas.microsoft.com/office/drawing/2010/main" spid="_x0000_s5146"/>
            </a:ex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>
    <xdr:from>
      <xdr:col>13</xdr:col>
      <xdr:colOff>219075</xdr:colOff>
      <xdr:row>51</xdr:row>
      <xdr:rowOff>19050</xdr:rowOff>
    </xdr:from>
    <xdr:to>
      <xdr:col>13</xdr:col>
      <xdr:colOff>352425</xdr:colOff>
      <xdr:row>51</xdr:row>
      <xdr:rowOff>314325</xdr:rowOff>
    </xdr:to>
    <xdr:sp macro="" textlink="">
      <xdr:nvSpPr>
        <xdr:cNvPr id="5147" name="Spinner 27" hidden="1">
          <a:extLst>
            <a:ext uri="{63B3BB69-23CF-44E3-9099-C40C66FF867C}">
              <a14:compatExt xmlns:a14="http://schemas.microsoft.com/office/drawing/2010/main" spid="_x0000_s5147"/>
            </a:ex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2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3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4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6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7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8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9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10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11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12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13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14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15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16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17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18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19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C225-4284-4170-AFD3-53A6EF116E39}">
  <sheetPr codeName="Sheet2"/>
  <dimension ref="B3:M30"/>
  <sheetViews>
    <sheetView workbookViewId="0">
      <selection activeCell="F26" sqref="F26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7" t="s">
        <v>65</v>
      </c>
      <c r="D3" s="52" t="s">
        <v>48</v>
      </c>
      <c r="E3" s="53"/>
      <c r="F3" s="54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55"/>
      <c r="E4" s="56"/>
      <c r="F4" s="57"/>
      <c r="G4" s="61" t="s">
        <v>50</v>
      </c>
      <c r="H4" s="62" t="s">
        <v>51</v>
      </c>
      <c r="I4" s="62" t="s">
        <v>52</v>
      </c>
      <c r="J4" s="62" t="s">
        <v>53</v>
      </c>
      <c r="K4" s="50" t="s">
        <v>54</v>
      </c>
      <c r="L4" s="50" t="s">
        <v>55</v>
      </c>
      <c r="M4" s="50" t="s">
        <v>56</v>
      </c>
    </row>
    <row r="5" spans="2:13">
      <c r="D5" s="55"/>
      <c r="E5" s="56"/>
      <c r="F5" s="57"/>
      <c r="G5" s="61"/>
      <c r="H5" s="62"/>
      <c r="I5" s="62"/>
      <c r="J5" s="62"/>
      <c r="K5" s="50"/>
      <c r="L5" s="51"/>
      <c r="M5" s="51"/>
    </row>
    <row r="6" spans="2:13">
      <c r="D6" s="55"/>
      <c r="E6" s="56"/>
      <c r="F6" s="57"/>
      <c r="G6" s="61"/>
      <c r="H6" s="61"/>
      <c r="I6" s="61"/>
      <c r="J6" s="61"/>
      <c r="K6" s="51"/>
      <c r="L6" s="51"/>
      <c r="M6" s="51"/>
    </row>
    <row r="7" spans="2:13">
      <c r="D7" s="58"/>
      <c r="E7" s="59"/>
      <c r="F7" s="60"/>
      <c r="G7" s="61"/>
      <c r="H7" s="61"/>
      <c r="I7" s="61"/>
      <c r="J7" s="61"/>
      <c r="K7" s="51"/>
      <c r="L7" s="51"/>
      <c r="M7" s="51"/>
    </row>
    <row r="8" spans="2:13">
      <c r="D8" s="43">
        <v>46296</v>
      </c>
      <c r="E8" s="26" t="s">
        <v>46</v>
      </c>
      <c r="F8" s="43">
        <v>46298</v>
      </c>
      <c r="G8" s="22">
        <v>5</v>
      </c>
      <c r="H8" s="26" t="str">
        <f>IF(I8&lt;=J8,"○","×")</f>
        <v>○</v>
      </c>
      <c r="I8" s="47">
        <v>1</v>
      </c>
      <c r="J8" s="47">
        <v>1</v>
      </c>
      <c r="K8" s="47">
        <v>0</v>
      </c>
      <c r="L8" s="22">
        <f>J8+K8</f>
        <v>1</v>
      </c>
      <c r="M8" s="22"/>
    </row>
    <row r="9" spans="2:13">
      <c r="D9" s="44">
        <f>F8+1</f>
        <v>46299</v>
      </c>
      <c r="E9" s="26" t="s">
        <v>46</v>
      </c>
      <c r="F9" s="43">
        <v>45941</v>
      </c>
      <c r="G9" s="22">
        <f>F9-D9+1</f>
        <v>-357</v>
      </c>
      <c r="H9" s="26" t="str">
        <f t="shared" ref="H9:H26" si="0">IF(I9&lt;=J9,"○","×")</f>
        <v>○</v>
      </c>
      <c r="I9" s="22">
        <f>G9-5</f>
        <v>-362</v>
      </c>
      <c r="J9" s="47">
        <v>2</v>
      </c>
      <c r="K9" s="47">
        <v>0</v>
      </c>
      <c r="L9" s="22">
        <f t="shared" ref="L9:L26" si="1">J9+K9</f>
        <v>2</v>
      </c>
      <c r="M9" s="22"/>
    </row>
    <row r="10" spans="2:13">
      <c r="D10" s="44">
        <f t="shared" ref="D10:D26" si="2">D9+7</f>
        <v>46306</v>
      </c>
      <c r="E10" s="26" t="s">
        <v>46</v>
      </c>
      <c r="F10" s="45">
        <f t="shared" ref="F10:F25" si="3">F9+7</f>
        <v>45948</v>
      </c>
      <c r="G10" s="22">
        <f t="shared" ref="G10:G25" si="4">F10-D10+1</f>
        <v>-357</v>
      </c>
      <c r="H10" s="26" t="str">
        <f t="shared" si="0"/>
        <v>○</v>
      </c>
      <c r="I10" s="22">
        <f t="shared" ref="I10:I25" si="5">G10-5</f>
        <v>-362</v>
      </c>
      <c r="J10" s="47">
        <v>2</v>
      </c>
      <c r="K10" s="47">
        <v>0</v>
      </c>
      <c r="L10" s="22">
        <f t="shared" si="1"/>
        <v>2</v>
      </c>
      <c r="M10" s="22"/>
    </row>
    <row r="11" spans="2:13">
      <c r="D11" s="44">
        <f t="shared" si="2"/>
        <v>46313</v>
      </c>
      <c r="E11" s="26" t="s">
        <v>46</v>
      </c>
      <c r="F11" s="45">
        <f t="shared" si="3"/>
        <v>45955</v>
      </c>
      <c r="G11" s="22">
        <f t="shared" si="4"/>
        <v>-357</v>
      </c>
      <c r="H11" s="26" t="str">
        <f t="shared" si="0"/>
        <v>○</v>
      </c>
      <c r="I11" s="22">
        <f t="shared" si="5"/>
        <v>-362</v>
      </c>
      <c r="J11" s="47">
        <v>2</v>
      </c>
      <c r="K11" s="47">
        <v>0</v>
      </c>
      <c r="L11" s="22">
        <f t="shared" si="1"/>
        <v>2</v>
      </c>
      <c r="M11" s="22"/>
    </row>
    <row r="12" spans="2:13">
      <c r="D12" s="44">
        <f t="shared" si="2"/>
        <v>46320</v>
      </c>
      <c r="E12" s="26" t="s">
        <v>46</v>
      </c>
      <c r="F12" s="45">
        <f t="shared" si="3"/>
        <v>45962</v>
      </c>
      <c r="G12" s="22">
        <f t="shared" si="4"/>
        <v>-357</v>
      </c>
      <c r="H12" s="26" t="str">
        <f t="shared" si="0"/>
        <v>○</v>
      </c>
      <c r="I12" s="22">
        <f t="shared" si="5"/>
        <v>-362</v>
      </c>
      <c r="J12" s="47">
        <v>2</v>
      </c>
      <c r="K12" s="47">
        <v>2</v>
      </c>
      <c r="L12" s="22">
        <f t="shared" si="1"/>
        <v>4</v>
      </c>
      <c r="M12" s="22"/>
    </row>
    <row r="13" spans="2:13">
      <c r="D13" s="44">
        <f t="shared" si="2"/>
        <v>46327</v>
      </c>
      <c r="E13" s="26" t="s">
        <v>46</v>
      </c>
      <c r="F13" s="45">
        <f t="shared" si="3"/>
        <v>45969</v>
      </c>
      <c r="G13" s="22">
        <f t="shared" si="4"/>
        <v>-357</v>
      </c>
      <c r="H13" s="26" t="str">
        <f t="shared" si="0"/>
        <v>○</v>
      </c>
      <c r="I13" s="22">
        <f t="shared" si="5"/>
        <v>-362</v>
      </c>
      <c r="J13" s="47">
        <v>2</v>
      </c>
      <c r="K13" s="47">
        <v>0</v>
      </c>
      <c r="L13" s="22">
        <f t="shared" si="1"/>
        <v>2</v>
      </c>
      <c r="M13" s="22"/>
    </row>
    <row r="14" spans="2:13">
      <c r="D14" s="44">
        <f>D13+7</f>
        <v>46334</v>
      </c>
      <c r="E14" s="26" t="s">
        <v>46</v>
      </c>
      <c r="F14" s="45">
        <f>F13+7</f>
        <v>45976</v>
      </c>
      <c r="G14" s="22">
        <f t="shared" si="4"/>
        <v>-357</v>
      </c>
      <c r="H14" s="26" t="str">
        <f t="shared" si="0"/>
        <v>○</v>
      </c>
      <c r="I14" s="22">
        <f t="shared" si="5"/>
        <v>-362</v>
      </c>
      <c r="J14" s="47">
        <v>2</v>
      </c>
      <c r="K14" s="47">
        <v>0</v>
      </c>
      <c r="L14" s="22">
        <f t="shared" si="1"/>
        <v>2</v>
      </c>
      <c r="M14" s="22"/>
    </row>
    <row r="15" spans="2:13">
      <c r="D15" s="44">
        <f>D14+7</f>
        <v>46341</v>
      </c>
      <c r="E15" s="26" t="s">
        <v>46</v>
      </c>
      <c r="F15" s="45">
        <f>F14+7</f>
        <v>45983</v>
      </c>
      <c r="G15" s="22">
        <f t="shared" si="4"/>
        <v>-357</v>
      </c>
      <c r="H15" s="26" t="str">
        <f t="shared" si="0"/>
        <v>○</v>
      </c>
      <c r="I15" s="22">
        <f t="shared" si="5"/>
        <v>-362</v>
      </c>
      <c r="J15" s="47">
        <v>2</v>
      </c>
      <c r="K15" s="47">
        <v>0</v>
      </c>
      <c r="L15" s="22">
        <f t="shared" si="1"/>
        <v>2</v>
      </c>
      <c r="M15" s="22"/>
    </row>
    <row r="16" spans="2:13">
      <c r="D16" s="44">
        <f t="shared" si="2"/>
        <v>46348</v>
      </c>
      <c r="E16" s="26" t="s">
        <v>46</v>
      </c>
      <c r="F16" s="45">
        <f t="shared" si="3"/>
        <v>45990</v>
      </c>
      <c r="G16" s="22">
        <f t="shared" si="4"/>
        <v>-357</v>
      </c>
      <c r="H16" s="26" t="str">
        <f t="shared" si="0"/>
        <v>○</v>
      </c>
      <c r="I16" s="22">
        <f t="shared" si="5"/>
        <v>-362</v>
      </c>
      <c r="J16" s="47">
        <v>2</v>
      </c>
      <c r="K16" s="47">
        <v>0</v>
      </c>
      <c r="L16" s="22">
        <f t="shared" si="1"/>
        <v>2</v>
      </c>
      <c r="M16" s="22"/>
    </row>
    <row r="17" spans="4:13">
      <c r="D17" s="44">
        <f t="shared" si="2"/>
        <v>46355</v>
      </c>
      <c r="E17" s="26" t="s">
        <v>46</v>
      </c>
      <c r="F17" s="45">
        <f t="shared" si="3"/>
        <v>45997</v>
      </c>
      <c r="G17" s="22">
        <f t="shared" si="4"/>
        <v>-357</v>
      </c>
      <c r="H17" s="26" t="str">
        <f t="shared" si="0"/>
        <v>○</v>
      </c>
      <c r="I17" s="22">
        <f t="shared" si="5"/>
        <v>-362</v>
      </c>
      <c r="J17" s="47">
        <v>2</v>
      </c>
      <c r="K17" s="47">
        <v>0</v>
      </c>
      <c r="L17" s="22">
        <f t="shared" si="1"/>
        <v>2</v>
      </c>
      <c r="M17" s="22"/>
    </row>
    <row r="18" spans="4:13">
      <c r="D18" s="44">
        <f t="shared" si="2"/>
        <v>46362</v>
      </c>
      <c r="E18" s="26" t="s">
        <v>46</v>
      </c>
      <c r="F18" s="45">
        <f t="shared" si="3"/>
        <v>46004</v>
      </c>
      <c r="G18" s="22">
        <f t="shared" si="4"/>
        <v>-357</v>
      </c>
      <c r="H18" s="26" t="str">
        <f t="shared" si="0"/>
        <v>○</v>
      </c>
      <c r="I18" s="22">
        <f t="shared" si="5"/>
        <v>-362</v>
      </c>
      <c r="J18" s="47">
        <v>2</v>
      </c>
      <c r="K18" s="47">
        <v>1</v>
      </c>
      <c r="L18" s="22">
        <f t="shared" si="1"/>
        <v>3</v>
      </c>
      <c r="M18" s="22"/>
    </row>
    <row r="19" spans="4:13">
      <c r="D19" s="44">
        <f>D18+7</f>
        <v>46369</v>
      </c>
      <c r="E19" s="26" t="s">
        <v>46</v>
      </c>
      <c r="F19" s="45">
        <f>F18+7</f>
        <v>46011</v>
      </c>
      <c r="G19" s="22">
        <f t="shared" si="4"/>
        <v>-357</v>
      </c>
      <c r="H19" s="26" t="str">
        <f>IF(I19&lt;=J19,"○","×")</f>
        <v>○</v>
      </c>
      <c r="I19" s="22">
        <f t="shared" si="5"/>
        <v>-362</v>
      </c>
      <c r="J19" s="47">
        <v>2</v>
      </c>
      <c r="K19" s="47">
        <v>0</v>
      </c>
      <c r="L19" s="22">
        <f t="shared" si="1"/>
        <v>2</v>
      </c>
      <c r="M19" s="22"/>
    </row>
    <row r="20" spans="4:13">
      <c r="D20" s="44">
        <f t="shared" si="2"/>
        <v>46376</v>
      </c>
      <c r="E20" s="26" t="s">
        <v>46</v>
      </c>
      <c r="F20" s="45">
        <f t="shared" si="3"/>
        <v>46018</v>
      </c>
      <c r="G20" s="22">
        <f t="shared" si="4"/>
        <v>-357</v>
      </c>
      <c r="H20" s="26" t="str">
        <f t="shared" si="0"/>
        <v>○</v>
      </c>
      <c r="I20" s="22">
        <f t="shared" si="5"/>
        <v>-362</v>
      </c>
      <c r="J20" s="47">
        <v>2</v>
      </c>
      <c r="K20" s="47">
        <v>0</v>
      </c>
      <c r="L20" s="22">
        <f t="shared" si="1"/>
        <v>2</v>
      </c>
      <c r="M20" s="22"/>
    </row>
    <row r="21" spans="4:13">
      <c r="D21" s="44">
        <f t="shared" si="2"/>
        <v>46383</v>
      </c>
      <c r="E21" s="26" t="s">
        <v>46</v>
      </c>
      <c r="F21" s="45">
        <f t="shared" si="3"/>
        <v>46025</v>
      </c>
      <c r="G21" s="22">
        <f t="shared" si="4"/>
        <v>-357</v>
      </c>
      <c r="H21" s="26" t="str">
        <f t="shared" si="0"/>
        <v>○</v>
      </c>
      <c r="I21" s="22">
        <f t="shared" si="5"/>
        <v>-362</v>
      </c>
      <c r="J21" s="47">
        <v>2</v>
      </c>
      <c r="K21" s="47">
        <v>0</v>
      </c>
      <c r="L21" s="22">
        <f t="shared" si="1"/>
        <v>2</v>
      </c>
      <c r="M21" s="22"/>
    </row>
    <row r="22" spans="4:13">
      <c r="D22" s="44">
        <f t="shared" si="2"/>
        <v>46390</v>
      </c>
      <c r="E22" s="26" t="s">
        <v>46</v>
      </c>
      <c r="F22" s="45">
        <f t="shared" si="3"/>
        <v>46032</v>
      </c>
      <c r="G22" s="22">
        <f t="shared" si="4"/>
        <v>-357</v>
      </c>
      <c r="H22" s="26" t="str">
        <f t="shared" si="0"/>
        <v>○</v>
      </c>
      <c r="I22" s="22">
        <f t="shared" si="5"/>
        <v>-362</v>
      </c>
      <c r="J22" s="47">
        <v>2</v>
      </c>
      <c r="K22" s="47">
        <v>0</v>
      </c>
      <c r="L22" s="22">
        <f t="shared" si="1"/>
        <v>2</v>
      </c>
      <c r="M22" s="22"/>
    </row>
    <row r="23" spans="4:13">
      <c r="D23" s="44">
        <f t="shared" si="2"/>
        <v>46397</v>
      </c>
      <c r="E23" s="26" t="s">
        <v>46</v>
      </c>
      <c r="F23" s="45">
        <f t="shared" si="3"/>
        <v>46039</v>
      </c>
      <c r="G23" s="22">
        <f t="shared" si="4"/>
        <v>-357</v>
      </c>
      <c r="H23" s="26" t="str">
        <f t="shared" si="0"/>
        <v>○</v>
      </c>
      <c r="I23" s="22">
        <f t="shared" si="5"/>
        <v>-362</v>
      </c>
      <c r="J23" s="47">
        <v>2</v>
      </c>
      <c r="K23" s="47">
        <v>0</v>
      </c>
      <c r="L23" s="22">
        <f t="shared" si="1"/>
        <v>2</v>
      </c>
      <c r="M23" s="22"/>
    </row>
    <row r="24" spans="4:13">
      <c r="D24" s="44">
        <f t="shared" si="2"/>
        <v>46404</v>
      </c>
      <c r="E24" s="26" t="s">
        <v>46</v>
      </c>
      <c r="F24" s="45">
        <f t="shared" si="3"/>
        <v>46046</v>
      </c>
      <c r="G24" s="22">
        <f t="shared" si="4"/>
        <v>-357</v>
      </c>
      <c r="H24" s="26" t="str">
        <f t="shared" si="0"/>
        <v>○</v>
      </c>
      <c r="I24" s="22">
        <f t="shared" si="5"/>
        <v>-362</v>
      </c>
      <c r="J24" s="47">
        <v>2</v>
      </c>
      <c r="K24" s="47">
        <v>0</v>
      </c>
      <c r="L24" s="22">
        <f t="shared" si="1"/>
        <v>2</v>
      </c>
      <c r="M24" s="22"/>
    </row>
    <row r="25" spans="4:13">
      <c r="D25" s="44">
        <f t="shared" si="2"/>
        <v>46411</v>
      </c>
      <c r="E25" s="26" t="s">
        <v>46</v>
      </c>
      <c r="F25" s="45">
        <f t="shared" si="3"/>
        <v>46053</v>
      </c>
      <c r="G25" s="22">
        <f t="shared" si="4"/>
        <v>-357</v>
      </c>
      <c r="H25" s="26" t="str">
        <f t="shared" si="0"/>
        <v>○</v>
      </c>
      <c r="I25" s="22">
        <f t="shared" si="5"/>
        <v>-362</v>
      </c>
      <c r="J25" s="47">
        <v>2</v>
      </c>
      <c r="K25" s="47">
        <v>0</v>
      </c>
      <c r="L25" s="22">
        <f t="shared" si="1"/>
        <v>2</v>
      </c>
      <c r="M25" s="22"/>
    </row>
    <row r="26" spans="4:13">
      <c r="D26" s="44">
        <f t="shared" si="2"/>
        <v>46418</v>
      </c>
      <c r="E26" s="26" t="s">
        <v>46</v>
      </c>
      <c r="F26" s="43">
        <f>F25+5</f>
        <v>46058</v>
      </c>
      <c r="G26" s="22">
        <f>F26-D26+1</f>
        <v>-359</v>
      </c>
      <c r="H26" s="26" t="str">
        <f t="shared" si="0"/>
        <v>○</v>
      </c>
      <c r="I26" s="47">
        <v>1</v>
      </c>
      <c r="J26" s="47">
        <v>1</v>
      </c>
      <c r="K26" s="47">
        <v>0</v>
      </c>
      <c r="L26" s="22">
        <f t="shared" si="1"/>
        <v>1</v>
      </c>
      <c r="M26" s="22"/>
    </row>
    <row r="27" spans="4:13">
      <c r="D27" s="46" t="s">
        <v>63</v>
      </c>
      <c r="E27" s="46"/>
      <c r="F27" s="46"/>
      <c r="G27" s="46"/>
      <c r="H27" s="46"/>
      <c r="I27" s="46"/>
      <c r="J27" s="46"/>
      <c r="K27" s="46"/>
      <c r="L27" s="46"/>
      <c r="M27" s="46"/>
    </row>
    <row r="28" spans="4:13">
      <c r="D28" s="46" t="s">
        <v>64</v>
      </c>
      <c r="E28" s="46"/>
      <c r="F28" s="46"/>
      <c r="G28" s="22">
        <f>SUM(G8:G27)</f>
        <v>-6423</v>
      </c>
      <c r="H28" s="26" t="str" cm="1">
        <f t="array" ref="H28">IF(AND(H8:H26="○"),"○","×")</f>
        <v>○</v>
      </c>
      <c r="I28" s="22">
        <f>SUM(I8:I27)</f>
        <v>-6152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 xr:uid="{57B2B64C-E732-4231-B7F6-DBD92BF6E518}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6598-E789-407C-94A3-75BEEEB09619}">
  <sheetPr codeName="Sheet1">
    <pageSetUpPr fitToPage="1"/>
  </sheetPr>
  <dimension ref="A1:AQ67"/>
  <sheetViews>
    <sheetView showGridLines="0" view="pageBreakPreview" topLeftCell="A55" zoomScale="70" zoomScaleNormal="96" zoomScaleSheetLayoutView="70" zoomScalePageLayoutView="70" workbookViewId="0">
      <selection activeCell="M52" sqref="M52:N52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70"/>
      <c r="Y8" s="70"/>
      <c r="Z8" s="70"/>
      <c r="AA8" s="70"/>
      <c r="AB8" s="70"/>
      <c r="AC8" s="70"/>
      <c r="AD8" s="70"/>
      <c r="AE8" s="70"/>
      <c r="AF8" s="70"/>
      <c r="AG8" s="71"/>
      <c r="AH8" s="71"/>
      <c r="AI8" s="71"/>
      <c r="AL8" s="23"/>
      <c r="AN8" s="4"/>
      <c r="AO8" s="4"/>
    </row>
    <row r="9" spans="1:43" ht="25.5" customHeight="1">
      <c r="T9" s="4"/>
      <c r="U9" s="4"/>
      <c r="V9" s="4"/>
      <c r="W9" s="4"/>
      <c r="X9" s="66"/>
      <c r="Y9" s="68"/>
      <c r="Z9" s="68"/>
      <c r="AA9" s="68"/>
      <c r="AB9" s="68"/>
      <c r="AC9" s="66"/>
      <c r="AD9" s="66"/>
      <c r="AE9" s="66"/>
      <c r="AF9" s="66"/>
      <c r="AG9" s="66"/>
      <c r="AH9" s="66"/>
      <c r="AI9" s="66"/>
      <c r="AL9" s="23"/>
      <c r="AN9" s="4"/>
      <c r="AO9" s="4"/>
    </row>
    <row r="10" spans="1:43" ht="25.5" customHeight="1">
      <c r="T10" s="4"/>
      <c r="U10" s="4"/>
      <c r="V10" s="4"/>
      <c r="W10" s="4"/>
      <c r="X10" s="68"/>
      <c r="Y10" s="68"/>
      <c r="Z10" s="68"/>
      <c r="AA10" s="68"/>
      <c r="AB10" s="68"/>
      <c r="AC10" s="69"/>
      <c r="AD10" s="69"/>
      <c r="AE10" s="69"/>
      <c r="AF10" s="69"/>
      <c r="AG10" s="68"/>
      <c r="AH10" s="68"/>
      <c r="AI10" s="68"/>
      <c r="AL10" s="23"/>
      <c r="AN10" s="4"/>
      <c r="AO10" s="4"/>
    </row>
    <row r="11" spans="1:43" ht="25.5" customHeight="1">
      <c r="T11" s="4"/>
      <c r="U11" s="4"/>
      <c r="V11" s="4"/>
      <c r="W11" s="4"/>
      <c r="X11" s="67"/>
      <c r="Y11" s="68"/>
      <c r="Z11" s="68"/>
      <c r="AA11" s="68"/>
      <c r="AB11" s="68"/>
      <c r="AC11" s="63"/>
      <c r="AD11" s="63"/>
      <c r="AE11" s="63"/>
      <c r="AF11" s="63"/>
      <c r="AG11" s="64"/>
      <c r="AH11" s="64"/>
      <c r="AI11" s="64"/>
      <c r="AL11" s="23"/>
      <c r="AN11" s="4"/>
      <c r="AO11" s="4"/>
    </row>
    <row r="12" spans="1:43" ht="25.5" customHeight="1">
      <c r="T12" s="4"/>
      <c r="U12" s="4"/>
      <c r="V12" s="4"/>
      <c r="W12" s="4"/>
      <c r="X12" s="48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70"/>
      <c r="Y15" s="70"/>
      <c r="Z15" s="70"/>
      <c r="AA15" s="70"/>
      <c r="AB15" s="70"/>
      <c r="AC15" s="70"/>
      <c r="AD15" s="70"/>
      <c r="AE15" s="70"/>
      <c r="AF15" s="70"/>
      <c r="AG15" s="71"/>
      <c r="AH15" s="71"/>
      <c r="AI15" s="71"/>
      <c r="AL15" s="23"/>
      <c r="AN15" s="4"/>
      <c r="AO15" s="4"/>
    </row>
    <row r="16" spans="1:43" ht="25.5" customHeight="1">
      <c r="T16" s="4"/>
      <c r="U16" s="4"/>
      <c r="V16" s="4"/>
      <c r="W16" s="4"/>
      <c r="X16" s="66"/>
      <c r="Y16" s="68"/>
      <c r="Z16" s="68"/>
      <c r="AA16" s="68"/>
      <c r="AB16" s="68"/>
      <c r="AC16" s="66"/>
      <c r="AD16" s="66"/>
      <c r="AE16" s="66"/>
      <c r="AF16" s="66"/>
      <c r="AG16" s="66"/>
      <c r="AH16" s="66"/>
      <c r="AI16" s="66"/>
      <c r="AL16" s="23"/>
      <c r="AN16" s="4"/>
      <c r="AO16" s="4"/>
    </row>
    <row r="17" spans="2:41" ht="25.5" customHeight="1">
      <c r="T17" s="4"/>
      <c r="U17" s="4"/>
      <c r="V17" s="4"/>
      <c r="W17" s="4"/>
      <c r="X17" s="68"/>
      <c r="Y17" s="68"/>
      <c r="Z17" s="68"/>
      <c r="AA17" s="68"/>
      <c r="AB17" s="68"/>
      <c r="AC17" s="69"/>
      <c r="AD17" s="69"/>
      <c r="AE17" s="69"/>
      <c r="AF17" s="69"/>
      <c r="AG17" s="68"/>
      <c r="AH17" s="68"/>
      <c r="AI17" s="68"/>
      <c r="AL17" s="23"/>
      <c r="AN17" s="4"/>
      <c r="AO17" s="4"/>
    </row>
    <row r="18" spans="2:41" ht="25.5" customHeight="1">
      <c r="T18" s="4"/>
      <c r="U18" s="4"/>
      <c r="V18" s="4"/>
      <c r="W18" s="4"/>
      <c r="X18" s="67"/>
      <c r="Y18" s="68"/>
      <c r="Z18" s="68"/>
      <c r="AA18" s="68"/>
      <c r="AB18" s="68"/>
      <c r="AC18" s="63"/>
      <c r="AD18" s="63"/>
      <c r="AE18" s="63"/>
      <c r="AF18" s="63"/>
      <c r="AG18" s="64"/>
      <c r="AH18" s="64"/>
      <c r="AI18" s="64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70"/>
      <c r="Y20" s="70"/>
      <c r="Z20" s="70"/>
      <c r="AA20" s="70"/>
      <c r="AB20" s="70"/>
      <c r="AC20" s="70"/>
      <c r="AD20" s="70"/>
      <c r="AE20" s="70"/>
      <c r="AF20" s="70"/>
      <c r="AG20" s="71"/>
      <c r="AH20" s="71"/>
      <c r="AI20" s="71"/>
      <c r="AL20" s="23"/>
      <c r="AN20" s="4"/>
      <c r="AO20" s="4"/>
    </row>
    <row r="21" spans="2:41" ht="25.5" customHeight="1">
      <c r="T21" s="4"/>
      <c r="U21" s="4"/>
      <c r="V21" s="4"/>
      <c r="W21" s="4"/>
      <c r="X21" s="66"/>
      <c r="Y21" s="68"/>
      <c r="Z21" s="68"/>
      <c r="AA21" s="68"/>
      <c r="AB21" s="68"/>
      <c r="AC21" s="66"/>
      <c r="AD21" s="66"/>
      <c r="AE21" s="66"/>
      <c r="AF21" s="66"/>
      <c r="AG21" s="66"/>
      <c r="AH21" s="66"/>
      <c r="AI21" s="66"/>
      <c r="AL21" s="23"/>
      <c r="AN21" s="4"/>
      <c r="AO21" s="4"/>
    </row>
    <row r="22" spans="2:41" ht="25.5" customHeight="1">
      <c r="T22" s="4"/>
      <c r="U22" s="4"/>
      <c r="V22" s="4"/>
      <c r="W22" s="4"/>
      <c r="X22" s="68"/>
      <c r="Y22" s="68"/>
      <c r="Z22" s="68"/>
      <c r="AA22" s="68"/>
      <c r="AB22" s="68"/>
      <c r="AC22" s="69"/>
      <c r="AD22" s="69"/>
      <c r="AE22" s="69"/>
      <c r="AF22" s="69"/>
      <c r="AG22" s="68"/>
      <c r="AH22" s="68"/>
      <c r="AI22" s="68"/>
      <c r="AL22" s="23"/>
      <c r="AN22" s="4"/>
      <c r="AO22" s="4"/>
    </row>
    <row r="23" spans="2:41" ht="25.5" customHeight="1">
      <c r="T23" s="4"/>
      <c r="U23" s="4"/>
      <c r="V23" s="4"/>
      <c r="W23" s="4"/>
      <c r="X23" s="67"/>
      <c r="Y23" s="68"/>
      <c r="Z23" s="68"/>
      <c r="AA23" s="68"/>
      <c r="AB23" s="68"/>
      <c r="AC23" s="63"/>
      <c r="AD23" s="63"/>
      <c r="AE23" s="63"/>
      <c r="AF23" s="63"/>
      <c r="AG23" s="64"/>
      <c r="AH23" s="64"/>
      <c r="AI23" s="64"/>
      <c r="AL23" s="23"/>
      <c r="AN23" s="4"/>
      <c r="AO23" s="4"/>
    </row>
    <row r="24" spans="2:41" ht="25.5" customHeight="1">
      <c r="T24" s="4"/>
      <c r="U24" s="4"/>
      <c r="V24" s="4"/>
      <c r="W24" s="4"/>
      <c r="X24" s="68"/>
      <c r="Y24" s="68"/>
      <c r="Z24" s="68"/>
      <c r="AA24" s="68"/>
      <c r="AB24" s="68"/>
      <c r="AC24" s="69"/>
      <c r="AD24" s="69"/>
      <c r="AE24" s="69"/>
      <c r="AF24" s="69"/>
      <c r="AG24" s="68"/>
      <c r="AH24" s="68"/>
      <c r="AI24" s="68"/>
      <c r="AL24" s="23"/>
      <c r="AN24" s="4"/>
      <c r="AO24" s="4"/>
    </row>
    <row r="25" spans="2:41" ht="25.5" customHeight="1">
      <c r="T25" s="4"/>
      <c r="U25" s="4"/>
      <c r="V25" s="4"/>
      <c r="W25" s="4"/>
      <c r="X25" s="67"/>
      <c r="Y25" s="68"/>
      <c r="Z25" s="68"/>
      <c r="AA25" s="68"/>
      <c r="AB25" s="68"/>
      <c r="AC25" s="63"/>
      <c r="AD25" s="63"/>
      <c r="AE25" s="63"/>
      <c r="AF25" s="63"/>
      <c r="AG25" s="64"/>
      <c r="AH25" s="64"/>
      <c r="AI25" s="64"/>
      <c r="AL25" s="23"/>
      <c r="AN25" s="4"/>
      <c r="AO25" s="4"/>
    </row>
    <row r="26" spans="2:41" ht="25.5" customHeight="1">
      <c r="T26" s="4"/>
      <c r="U26" s="4"/>
      <c r="V26" s="4"/>
      <c r="W26" s="4"/>
      <c r="X26" s="48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L26" s="23"/>
      <c r="AN26" s="4"/>
      <c r="AO26" s="4"/>
    </row>
    <row r="27" spans="2:41" ht="25.5" customHeight="1">
      <c r="T27" s="4"/>
      <c r="U27" s="4"/>
      <c r="V27" s="4"/>
      <c r="W27" s="4"/>
      <c r="X27" s="67"/>
      <c r="Y27" s="68"/>
      <c r="Z27" s="68"/>
      <c r="AA27" s="68"/>
      <c r="AB27" s="68"/>
      <c r="AC27" s="63"/>
      <c r="AD27" s="63"/>
      <c r="AE27" s="63"/>
      <c r="AF27" s="63"/>
      <c r="AG27" s="64"/>
      <c r="AH27" s="64"/>
      <c r="AI27" s="64"/>
      <c r="AL27" s="23"/>
      <c r="AN27" s="4"/>
      <c r="AO27" s="4"/>
    </row>
    <row r="28" spans="2:41" ht="25.5" customHeight="1">
      <c r="T28" s="4"/>
      <c r="U28" s="4"/>
      <c r="V28" s="4"/>
      <c r="W28" s="4"/>
      <c r="X28" s="48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L28" s="23"/>
      <c r="AN28" s="4"/>
      <c r="AO28" s="4"/>
    </row>
    <row r="29" spans="2:41" ht="25.5" customHeight="1">
      <c r="T29" s="4"/>
      <c r="U29" s="4"/>
      <c r="V29" s="4"/>
      <c r="W29" s="4"/>
      <c r="X29" s="49"/>
      <c r="Y29" s="49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8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L31" s="23"/>
      <c r="AN31" s="4"/>
      <c r="AO31" s="4"/>
    </row>
    <row r="32" spans="2:41" ht="26.1" customHeight="1">
      <c r="B32" s="35"/>
      <c r="C32" s="37">
        <f>DATE(D32,G32,1)</f>
        <v>46296</v>
      </c>
      <c r="D32" s="65">
        <v>2026</v>
      </c>
      <c r="E32" s="65"/>
      <c r="F32" s="27" t="s">
        <v>26</v>
      </c>
      <c r="G32" s="38">
        <v>10</v>
      </c>
      <c r="H32" s="27" t="s">
        <v>1</v>
      </c>
      <c r="I32" s="28"/>
      <c r="J32" s="29"/>
      <c r="K32" s="29"/>
      <c r="L32" s="37">
        <f>DATE(M32,P32,1)</f>
        <v>46327</v>
      </c>
      <c r="M32" s="65">
        <v>2026</v>
      </c>
      <c r="N32" s="65"/>
      <c r="O32" s="27" t="s">
        <v>26</v>
      </c>
      <c r="P32" s="38">
        <v>11</v>
      </c>
      <c r="Q32" s="27" t="s">
        <v>1</v>
      </c>
      <c r="R32" s="28"/>
      <c r="S32" s="29"/>
      <c r="T32" s="29"/>
      <c r="U32" s="37">
        <f>DATE(V32,Y32,1)</f>
        <v>46357</v>
      </c>
      <c r="V32" s="65">
        <v>2026</v>
      </c>
      <c r="W32" s="65"/>
      <c r="X32" s="27" t="s">
        <v>26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2">
        <f>C32-WEEKDAY(C32)-6</f>
        <v>46285</v>
      </c>
      <c r="D34" s="42">
        <f>C34+1</f>
        <v>46286</v>
      </c>
      <c r="E34" s="42">
        <f t="shared" ref="E34:I35" si="0">D34+1</f>
        <v>46287</v>
      </c>
      <c r="F34" s="42">
        <f t="shared" si="0"/>
        <v>46288</v>
      </c>
      <c r="G34" s="42">
        <f t="shared" si="0"/>
        <v>46289</v>
      </c>
      <c r="H34" s="42">
        <f t="shared" si="0"/>
        <v>46290</v>
      </c>
      <c r="I34" s="42">
        <f t="shared" si="0"/>
        <v>46291</v>
      </c>
      <c r="J34" s="34"/>
      <c r="K34" s="34"/>
      <c r="L34" s="42">
        <f>L32-WEEKDAY(L32)-6</f>
        <v>46320</v>
      </c>
      <c r="M34" s="42">
        <f>L34+1</f>
        <v>46321</v>
      </c>
      <c r="N34" s="42">
        <f t="shared" ref="N34:N39" si="1">M34+1</f>
        <v>46322</v>
      </c>
      <c r="O34" s="42">
        <f t="shared" ref="O34:O39" si="2">N34+1</f>
        <v>46323</v>
      </c>
      <c r="P34" s="42">
        <f t="shared" ref="P34:P39" si="3">O34+1</f>
        <v>46324</v>
      </c>
      <c r="Q34" s="42">
        <f t="shared" ref="Q34:Q39" si="4">P34+1</f>
        <v>46325</v>
      </c>
      <c r="R34" s="42">
        <f t="shared" ref="R34:R39" si="5">Q34+1</f>
        <v>46326</v>
      </c>
      <c r="S34" s="34"/>
      <c r="T34" s="34"/>
      <c r="U34" s="42">
        <f>U32-WEEKDAY(U32)-6</f>
        <v>46348</v>
      </c>
      <c r="V34" s="42">
        <f>U34+1</f>
        <v>46349</v>
      </c>
      <c r="W34" s="42">
        <f t="shared" ref="W34:W39" si="6">V34+1</f>
        <v>46350</v>
      </c>
      <c r="X34" s="42">
        <f t="shared" ref="X34:X39" si="7">W34+1</f>
        <v>46351</v>
      </c>
      <c r="Y34" s="42">
        <f t="shared" ref="Y34:Y39" si="8">X34+1</f>
        <v>46352</v>
      </c>
      <c r="Z34" s="42">
        <f t="shared" ref="Z34:Z39" si="9">Y34+1</f>
        <v>46353</v>
      </c>
      <c r="AA34" s="42">
        <f t="shared" ref="AA34:AA39" si="10">Z34+1</f>
        <v>46354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2">
        <f>C32-WEEKDAY(C32)+1</f>
        <v>46292</v>
      </c>
      <c r="D35" s="42">
        <f>C35+1</f>
        <v>46293</v>
      </c>
      <c r="E35" s="42">
        <f t="shared" si="0"/>
        <v>46294</v>
      </c>
      <c r="F35" s="42">
        <f t="shared" si="0"/>
        <v>46295</v>
      </c>
      <c r="G35" s="42">
        <f t="shared" si="0"/>
        <v>46296</v>
      </c>
      <c r="H35" s="42">
        <f t="shared" si="0"/>
        <v>46297</v>
      </c>
      <c r="I35" s="42">
        <f t="shared" si="0"/>
        <v>46298</v>
      </c>
      <c r="J35" s="34"/>
      <c r="K35" s="34"/>
      <c r="L35" s="42">
        <f>L32-WEEKDAY(L32)+1</f>
        <v>46327</v>
      </c>
      <c r="M35" s="42">
        <f>L35+1</f>
        <v>46328</v>
      </c>
      <c r="N35" s="42">
        <f t="shared" si="1"/>
        <v>46329</v>
      </c>
      <c r="O35" s="42">
        <f t="shared" si="2"/>
        <v>46330</v>
      </c>
      <c r="P35" s="42">
        <f t="shared" si="3"/>
        <v>46331</v>
      </c>
      <c r="Q35" s="42">
        <f t="shared" si="4"/>
        <v>46332</v>
      </c>
      <c r="R35" s="42">
        <f t="shared" si="5"/>
        <v>46333</v>
      </c>
      <c r="S35" s="34"/>
      <c r="T35" s="34"/>
      <c r="U35" s="42">
        <f>U32-WEEKDAY(U32)+1</f>
        <v>46355</v>
      </c>
      <c r="V35" s="42">
        <f>U35+1</f>
        <v>46356</v>
      </c>
      <c r="W35" s="42">
        <f t="shared" si="6"/>
        <v>46357</v>
      </c>
      <c r="X35" s="42">
        <f t="shared" si="7"/>
        <v>46358</v>
      </c>
      <c r="Y35" s="42">
        <f t="shared" si="8"/>
        <v>46359</v>
      </c>
      <c r="Z35" s="42">
        <f t="shared" si="9"/>
        <v>46360</v>
      </c>
      <c r="AA35" s="42">
        <f t="shared" si="10"/>
        <v>46361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2">
        <f>I35+1</f>
        <v>46299</v>
      </c>
      <c r="D36" s="42">
        <f>C36+1</f>
        <v>46300</v>
      </c>
      <c r="E36" s="42">
        <f t="shared" ref="E36:I36" si="11">D36+1</f>
        <v>46301</v>
      </c>
      <c r="F36" s="42">
        <f t="shared" si="11"/>
        <v>46302</v>
      </c>
      <c r="G36" s="42">
        <f t="shared" si="11"/>
        <v>46303</v>
      </c>
      <c r="H36" s="42">
        <f>G36+1</f>
        <v>46304</v>
      </c>
      <c r="I36" s="42">
        <f t="shared" si="11"/>
        <v>46305</v>
      </c>
      <c r="J36" s="34"/>
      <c r="K36" s="34"/>
      <c r="L36" s="42">
        <f>R35+1</f>
        <v>46334</v>
      </c>
      <c r="M36" s="42">
        <f>L36+1</f>
        <v>46335</v>
      </c>
      <c r="N36" s="42">
        <f t="shared" si="1"/>
        <v>46336</v>
      </c>
      <c r="O36" s="42">
        <f t="shared" si="2"/>
        <v>46337</v>
      </c>
      <c r="P36" s="42">
        <f t="shared" si="3"/>
        <v>46338</v>
      </c>
      <c r="Q36" s="42">
        <f t="shared" si="4"/>
        <v>46339</v>
      </c>
      <c r="R36" s="42">
        <f t="shared" si="5"/>
        <v>46340</v>
      </c>
      <c r="S36" s="34"/>
      <c r="T36" s="34"/>
      <c r="U36" s="42">
        <f>AA35+1</f>
        <v>46362</v>
      </c>
      <c r="V36" s="42">
        <f>U36+1</f>
        <v>46363</v>
      </c>
      <c r="W36" s="42">
        <f t="shared" si="6"/>
        <v>46364</v>
      </c>
      <c r="X36" s="42">
        <f t="shared" si="7"/>
        <v>46365</v>
      </c>
      <c r="Y36" s="42">
        <f t="shared" si="8"/>
        <v>46366</v>
      </c>
      <c r="Z36" s="42">
        <f t="shared" si="9"/>
        <v>46367</v>
      </c>
      <c r="AA36" s="42">
        <f t="shared" si="10"/>
        <v>46368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2">
        <f t="shared" ref="C37:C38" si="12">I36+1</f>
        <v>46306</v>
      </c>
      <c r="D37" s="42">
        <f t="shared" ref="D37:I37" si="13">C37+1</f>
        <v>46307</v>
      </c>
      <c r="E37" s="42">
        <f t="shared" si="13"/>
        <v>46308</v>
      </c>
      <c r="F37" s="42">
        <f t="shared" si="13"/>
        <v>46309</v>
      </c>
      <c r="G37" s="42">
        <f t="shared" si="13"/>
        <v>46310</v>
      </c>
      <c r="H37" s="42">
        <f t="shared" si="13"/>
        <v>46311</v>
      </c>
      <c r="I37" s="42">
        <f t="shared" si="13"/>
        <v>46312</v>
      </c>
      <c r="J37" s="34"/>
      <c r="K37" s="34"/>
      <c r="L37" s="42">
        <f t="shared" ref="L37:L38" si="14">R36+1</f>
        <v>46341</v>
      </c>
      <c r="M37" s="42">
        <f t="shared" ref="M37:M39" si="15">L37+1</f>
        <v>46342</v>
      </c>
      <c r="N37" s="42">
        <f t="shared" si="1"/>
        <v>46343</v>
      </c>
      <c r="O37" s="42">
        <f t="shared" si="2"/>
        <v>46344</v>
      </c>
      <c r="P37" s="42">
        <f t="shared" si="3"/>
        <v>46345</v>
      </c>
      <c r="Q37" s="42">
        <f t="shared" si="4"/>
        <v>46346</v>
      </c>
      <c r="R37" s="42">
        <f t="shared" si="5"/>
        <v>46347</v>
      </c>
      <c r="S37" s="34"/>
      <c r="T37" s="34"/>
      <c r="U37" s="42">
        <f t="shared" ref="U37:U38" si="16">AA36+1</f>
        <v>46369</v>
      </c>
      <c r="V37" s="42">
        <f t="shared" ref="V37:V39" si="17">U37+1</f>
        <v>46370</v>
      </c>
      <c r="W37" s="42">
        <f t="shared" si="6"/>
        <v>46371</v>
      </c>
      <c r="X37" s="42">
        <f t="shared" si="7"/>
        <v>46372</v>
      </c>
      <c r="Y37" s="42">
        <f t="shared" si="8"/>
        <v>46373</v>
      </c>
      <c r="Z37" s="42">
        <f t="shared" si="9"/>
        <v>46374</v>
      </c>
      <c r="AA37" s="42">
        <f t="shared" si="10"/>
        <v>46375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2">
        <f t="shared" si="12"/>
        <v>46313</v>
      </c>
      <c r="D38" s="42">
        <f t="shared" ref="D38:I38" si="18">C38+1</f>
        <v>46314</v>
      </c>
      <c r="E38" s="42">
        <f t="shared" si="18"/>
        <v>46315</v>
      </c>
      <c r="F38" s="42">
        <f t="shared" si="18"/>
        <v>46316</v>
      </c>
      <c r="G38" s="42">
        <f t="shared" si="18"/>
        <v>46317</v>
      </c>
      <c r="H38" s="42">
        <f t="shared" si="18"/>
        <v>46318</v>
      </c>
      <c r="I38" s="42">
        <f t="shared" si="18"/>
        <v>46319</v>
      </c>
      <c r="J38" s="34"/>
      <c r="K38" s="34"/>
      <c r="L38" s="42">
        <f t="shared" si="14"/>
        <v>46348</v>
      </c>
      <c r="M38" s="42">
        <f t="shared" si="15"/>
        <v>46349</v>
      </c>
      <c r="N38" s="42">
        <f t="shared" si="1"/>
        <v>46350</v>
      </c>
      <c r="O38" s="42">
        <f t="shared" si="2"/>
        <v>46351</v>
      </c>
      <c r="P38" s="42">
        <f t="shared" si="3"/>
        <v>46352</v>
      </c>
      <c r="Q38" s="42">
        <f t="shared" si="4"/>
        <v>46353</v>
      </c>
      <c r="R38" s="42">
        <f t="shared" si="5"/>
        <v>46354</v>
      </c>
      <c r="S38" s="34"/>
      <c r="T38" s="34"/>
      <c r="U38" s="42">
        <f t="shared" si="16"/>
        <v>46376</v>
      </c>
      <c r="V38" s="42">
        <f t="shared" si="17"/>
        <v>46377</v>
      </c>
      <c r="W38" s="42">
        <f t="shared" si="6"/>
        <v>46378</v>
      </c>
      <c r="X38" s="42">
        <f t="shared" si="7"/>
        <v>46379</v>
      </c>
      <c r="Y38" s="42">
        <f t="shared" si="8"/>
        <v>46380</v>
      </c>
      <c r="Z38" s="42">
        <f t="shared" si="9"/>
        <v>46381</v>
      </c>
      <c r="AA38" s="42">
        <f t="shared" si="10"/>
        <v>46382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2">
        <f>I38+1</f>
        <v>46320</v>
      </c>
      <c r="D39" s="42">
        <f t="shared" ref="D39:I39" si="19">C39+1</f>
        <v>46321</v>
      </c>
      <c r="E39" s="42">
        <f t="shared" si="19"/>
        <v>46322</v>
      </c>
      <c r="F39" s="42">
        <f t="shared" si="19"/>
        <v>46323</v>
      </c>
      <c r="G39" s="42">
        <f t="shared" si="19"/>
        <v>46324</v>
      </c>
      <c r="H39" s="42">
        <f t="shared" si="19"/>
        <v>46325</v>
      </c>
      <c r="I39" s="42">
        <f t="shared" si="19"/>
        <v>46326</v>
      </c>
      <c r="J39" s="34"/>
      <c r="K39" s="34"/>
      <c r="L39" s="42">
        <f>R38+1</f>
        <v>46355</v>
      </c>
      <c r="M39" s="42">
        <f t="shared" si="15"/>
        <v>46356</v>
      </c>
      <c r="N39" s="42">
        <f t="shared" si="1"/>
        <v>46357</v>
      </c>
      <c r="O39" s="42">
        <f t="shared" si="2"/>
        <v>46358</v>
      </c>
      <c r="P39" s="42">
        <f t="shared" si="3"/>
        <v>46359</v>
      </c>
      <c r="Q39" s="42">
        <f t="shared" si="4"/>
        <v>46360</v>
      </c>
      <c r="R39" s="42">
        <f t="shared" si="5"/>
        <v>46361</v>
      </c>
      <c r="S39" s="34"/>
      <c r="T39" s="34"/>
      <c r="U39" s="42">
        <f>AA38+1</f>
        <v>46383</v>
      </c>
      <c r="V39" s="42">
        <f t="shared" si="17"/>
        <v>46384</v>
      </c>
      <c r="W39" s="42">
        <f t="shared" si="6"/>
        <v>46385</v>
      </c>
      <c r="X39" s="42">
        <f t="shared" si="7"/>
        <v>46386</v>
      </c>
      <c r="Y39" s="42">
        <f t="shared" si="8"/>
        <v>46387</v>
      </c>
      <c r="Z39" s="42">
        <f t="shared" si="9"/>
        <v>46388</v>
      </c>
      <c r="AA39" s="42">
        <f t="shared" si="10"/>
        <v>46389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46388</v>
      </c>
      <c r="D42" s="65">
        <v>2027</v>
      </c>
      <c r="E42" s="65"/>
      <c r="F42" s="27" t="s">
        <v>26</v>
      </c>
      <c r="G42" s="38">
        <v>1</v>
      </c>
      <c r="H42" s="27" t="s">
        <v>1</v>
      </c>
      <c r="I42" s="28"/>
      <c r="J42" s="29"/>
      <c r="K42" s="29"/>
      <c r="L42" s="37">
        <f>DATE(M42,P42,1)</f>
        <v>46419</v>
      </c>
      <c r="M42" s="65">
        <v>2027</v>
      </c>
      <c r="N42" s="65"/>
      <c r="O42" s="27" t="s">
        <v>26</v>
      </c>
      <c r="P42" s="38">
        <v>2</v>
      </c>
      <c r="Q42" s="27" t="s">
        <v>1</v>
      </c>
      <c r="R42" s="28"/>
      <c r="S42" s="29"/>
      <c r="T42" s="29"/>
      <c r="U42" s="37">
        <f>DATE(V42,Y42,1)</f>
        <v>46447</v>
      </c>
      <c r="V42" s="65">
        <v>2027</v>
      </c>
      <c r="W42" s="65"/>
      <c r="X42" s="27" t="s">
        <v>26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2">
        <f>C42-WEEKDAY(C42)-6</f>
        <v>46376</v>
      </c>
      <c r="D44" s="42">
        <f>C44+1</f>
        <v>46377</v>
      </c>
      <c r="E44" s="42">
        <f t="shared" ref="E44:E49" si="20">D44+1</f>
        <v>46378</v>
      </c>
      <c r="F44" s="42">
        <f t="shared" ref="F44:F49" si="21">E44+1</f>
        <v>46379</v>
      </c>
      <c r="G44" s="42">
        <f t="shared" ref="G44:G49" si="22">F44+1</f>
        <v>46380</v>
      </c>
      <c r="H44" s="42">
        <f t="shared" ref="H44:H49" si="23">G44+1</f>
        <v>46381</v>
      </c>
      <c r="I44" s="42">
        <f t="shared" ref="I44:I49" si="24">H44+1</f>
        <v>46382</v>
      </c>
      <c r="J44" s="34"/>
      <c r="K44" s="34"/>
      <c r="L44" s="42">
        <f>L42-WEEKDAY(L42)-6</f>
        <v>46411</v>
      </c>
      <c r="M44" s="42">
        <f>L44+1</f>
        <v>46412</v>
      </c>
      <c r="N44" s="42">
        <f t="shared" ref="N44:N49" si="25">M44+1</f>
        <v>46413</v>
      </c>
      <c r="O44" s="42">
        <f t="shared" ref="O44:O49" si="26">N44+1</f>
        <v>46414</v>
      </c>
      <c r="P44" s="42">
        <f t="shared" ref="P44:P49" si="27">O44+1</f>
        <v>46415</v>
      </c>
      <c r="Q44" s="42">
        <f t="shared" ref="Q44:Q49" si="28">P44+1</f>
        <v>46416</v>
      </c>
      <c r="R44" s="42">
        <f t="shared" ref="R44:R49" si="29">Q44+1</f>
        <v>46417</v>
      </c>
      <c r="S44" s="34"/>
      <c r="T44" s="34"/>
      <c r="U44" s="19">
        <f>U42-WEEKDAY(U42)-6</f>
        <v>46439</v>
      </c>
      <c r="V44" s="19">
        <f>U44+1</f>
        <v>46440</v>
      </c>
      <c r="W44" s="19">
        <f t="shared" ref="W44:W49" si="30">V44+1</f>
        <v>46441</v>
      </c>
      <c r="X44" s="19">
        <f t="shared" ref="X44:X49" si="31">W44+1</f>
        <v>46442</v>
      </c>
      <c r="Y44" s="19">
        <f t="shared" ref="Y44:Y49" si="32">X44+1</f>
        <v>46443</v>
      </c>
      <c r="Z44" s="19">
        <f t="shared" ref="Z44:Z49" si="33">Y44+1</f>
        <v>46444</v>
      </c>
      <c r="AA44" s="19">
        <f t="shared" ref="AA44:AA49" si="34">Z44+1</f>
        <v>46445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2">
        <f>C42-WEEKDAY(C42)+1</f>
        <v>46383</v>
      </c>
      <c r="D45" s="42">
        <f>C45+1</f>
        <v>46384</v>
      </c>
      <c r="E45" s="42">
        <f t="shared" si="20"/>
        <v>46385</v>
      </c>
      <c r="F45" s="42">
        <f t="shared" si="21"/>
        <v>46386</v>
      </c>
      <c r="G45" s="42">
        <f t="shared" si="22"/>
        <v>46387</v>
      </c>
      <c r="H45" s="42">
        <f t="shared" si="23"/>
        <v>46388</v>
      </c>
      <c r="I45" s="42">
        <f t="shared" si="24"/>
        <v>46389</v>
      </c>
      <c r="J45" s="34"/>
      <c r="K45" s="34"/>
      <c r="L45" s="42">
        <f>L42-WEEKDAY(L42)+1</f>
        <v>46418</v>
      </c>
      <c r="M45" s="42">
        <f>L45+1</f>
        <v>46419</v>
      </c>
      <c r="N45" s="42">
        <f t="shared" si="25"/>
        <v>46420</v>
      </c>
      <c r="O45" s="42">
        <f t="shared" si="26"/>
        <v>46421</v>
      </c>
      <c r="P45" s="42">
        <f t="shared" si="27"/>
        <v>46422</v>
      </c>
      <c r="Q45" s="42">
        <f t="shared" si="28"/>
        <v>46423</v>
      </c>
      <c r="R45" s="42">
        <f t="shared" si="29"/>
        <v>46424</v>
      </c>
      <c r="S45" s="34"/>
      <c r="T45" s="34"/>
      <c r="U45" s="19">
        <f>U42-WEEKDAY(U42)+1</f>
        <v>46446</v>
      </c>
      <c r="V45" s="19">
        <f>U45+1</f>
        <v>46447</v>
      </c>
      <c r="W45" s="19">
        <f t="shared" si="30"/>
        <v>46448</v>
      </c>
      <c r="X45" s="19">
        <f t="shared" si="31"/>
        <v>46449</v>
      </c>
      <c r="Y45" s="19">
        <f t="shared" si="32"/>
        <v>46450</v>
      </c>
      <c r="Z45" s="19">
        <f t="shared" si="33"/>
        <v>46451</v>
      </c>
      <c r="AA45" s="19">
        <f t="shared" si="34"/>
        <v>46452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2">
        <f>I45+1</f>
        <v>46390</v>
      </c>
      <c r="D46" s="42">
        <f>C46+1</f>
        <v>46391</v>
      </c>
      <c r="E46" s="42">
        <f t="shared" si="20"/>
        <v>46392</v>
      </c>
      <c r="F46" s="42">
        <f t="shared" si="21"/>
        <v>46393</v>
      </c>
      <c r="G46" s="42">
        <f t="shared" si="22"/>
        <v>46394</v>
      </c>
      <c r="H46" s="42">
        <f t="shared" si="23"/>
        <v>46395</v>
      </c>
      <c r="I46" s="42">
        <f t="shared" si="24"/>
        <v>46396</v>
      </c>
      <c r="J46" s="34"/>
      <c r="K46" s="34"/>
      <c r="L46" s="42">
        <f>R45+1</f>
        <v>46425</v>
      </c>
      <c r="M46" s="42">
        <f>L46+1</f>
        <v>46426</v>
      </c>
      <c r="N46" s="42">
        <f t="shared" si="25"/>
        <v>46427</v>
      </c>
      <c r="O46" s="42">
        <f t="shared" si="26"/>
        <v>46428</v>
      </c>
      <c r="P46" s="42">
        <f t="shared" si="27"/>
        <v>46429</v>
      </c>
      <c r="Q46" s="42">
        <f t="shared" si="28"/>
        <v>46430</v>
      </c>
      <c r="R46" s="42">
        <f t="shared" si="29"/>
        <v>46431</v>
      </c>
      <c r="S46" s="34"/>
      <c r="T46" s="34"/>
      <c r="U46" s="19">
        <f>AA45+1</f>
        <v>46453</v>
      </c>
      <c r="V46" s="19">
        <f>U46+1</f>
        <v>46454</v>
      </c>
      <c r="W46" s="19">
        <f t="shared" si="30"/>
        <v>46455</v>
      </c>
      <c r="X46" s="19">
        <f t="shared" si="31"/>
        <v>46456</v>
      </c>
      <c r="Y46" s="19">
        <f t="shared" si="32"/>
        <v>46457</v>
      </c>
      <c r="Z46" s="19">
        <f t="shared" si="33"/>
        <v>46458</v>
      </c>
      <c r="AA46" s="19">
        <f t="shared" si="34"/>
        <v>46459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2">
        <f t="shared" ref="C47:C48" si="35">I46+1</f>
        <v>46397</v>
      </c>
      <c r="D47" s="42">
        <f t="shared" ref="D47:D49" si="36">C47+1</f>
        <v>46398</v>
      </c>
      <c r="E47" s="42">
        <f t="shared" si="20"/>
        <v>46399</v>
      </c>
      <c r="F47" s="42">
        <f t="shared" si="21"/>
        <v>46400</v>
      </c>
      <c r="G47" s="42">
        <f t="shared" si="22"/>
        <v>46401</v>
      </c>
      <c r="H47" s="42">
        <f t="shared" si="23"/>
        <v>46402</v>
      </c>
      <c r="I47" s="42">
        <f t="shared" si="24"/>
        <v>46403</v>
      </c>
      <c r="J47" s="34"/>
      <c r="K47" s="34"/>
      <c r="L47" s="42">
        <f t="shared" ref="L47:L48" si="37">R46+1</f>
        <v>46432</v>
      </c>
      <c r="M47" s="42">
        <f t="shared" ref="M47:M49" si="38">L47+1</f>
        <v>46433</v>
      </c>
      <c r="N47" s="42">
        <f t="shared" si="25"/>
        <v>46434</v>
      </c>
      <c r="O47" s="42">
        <f t="shared" si="26"/>
        <v>46435</v>
      </c>
      <c r="P47" s="42">
        <f t="shared" si="27"/>
        <v>46436</v>
      </c>
      <c r="Q47" s="42">
        <f t="shared" si="28"/>
        <v>46437</v>
      </c>
      <c r="R47" s="42">
        <f t="shared" si="29"/>
        <v>46438</v>
      </c>
      <c r="S47" s="34"/>
      <c r="T47" s="34"/>
      <c r="U47" s="19">
        <f t="shared" ref="U47:U48" si="39">AA46+1</f>
        <v>46460</v>
      </c>
      <c r="V47" s="19">
        <f t="shared" ref="V47:V49" si="40">U47+1</f>
        <v>46461</v>
      </c>
      <c r="W47" s="19">
        <f t="shared" si="30"/>
        <v>46462</v>
      </c>
      <c r="X47" s="19">
        <f t="shared" si="31"/>
        <v>46463</v>
      </c>
      <c r="Y47" s="19">
        <f t="shared" si="32"/>
        <v>46464</v>
      </c>
      <c r="Z47" s="19">
        <f t="shared" si="33"/>
        <v>46465</v>
      </c>
      <c r="AA47" s="19">
        <f t="shared" si="34"/>
        <v>46466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2">
        <f t="shared" si="35"/>
        <v>46404</v>
      </c>
      <c r="D48" s="42">
        <f t="shared" si="36"/>
        <v>46405</v>
      </c>
      <c r="E48" s="42">
        <f t="shared" si="20"/>
        <v>46406</v>
      </c>
      <c r="F48" s="42">
        <f t="shared" si="21"/>
        <v>46407</v>
      </c>
      <c r="G48" s="42">
        <f t="shared" si="22"/>
        <v>46408</v>
      </c>
      <c r="H48" s="42">
        <f t="shared" si="23"/>
        <v>46409</v>
      </c>
      <c r="I48" s="42">
        <f t="shared" si="24"/>
        <v>46410</v>
      </c>
      <c r="J48" s="34"/>
      <c r="K48" s="34"/>
      <c r="L48" s="42">
        <f t="shared" si="37"/>
        <v>46439</v>
      </c>
      <c r="M48" s="42">
        <f t="shared" si="38"/>
        <v>46440</v>
      </c>
      <c r="N48" s="42">
        <f t="shared" si="25"/>
        <v>46441</v>
      </c>
      <c r="O48" s="42">
        <f t="shared" si="26"/>
        <v>46442</v>
      </c>
      <c r="P48" s="42">
        <f t="shared" si="27"/>
        <v>46443</v>
      </c>
      <c r="Q48" s="42">
        <f t="shared" si="28"/>
        <v>46444</v>
      </c>
      <c r="R48" s="42">
        <f t="shared" si="29"/>
        <v>46445</v>
      </c>
      <c r="S48" s="34"/>
      <c r="T48" s="34"/>
      <c r="U48" s="19">
        <f t="shared" si="39"/>
        <v>46467</v>
      </c>
      <c r="V48" s="19">
        <f t="shared" si="40"/>
        <v>46468</v>
      </c>
      <c r="W48" s="19">
        <f t="shared" si="30"/>
        <v>46469</v>
      </c>
      <c r="X48" s="19">
        <f t="shared" si="31"/>
        <v>46470</v>
      </c>
      <c r="Y48" s="19">
        <f t="shared" si="32"/>
        <v>46471</v>
      </c>
      <c r="Z48" s="19">
        <f t="shared" si="33"/>
        <v>46472</v>
      </c>
      <c r="AA48" s="19">
        <f t="shared" si="34"/>
        <v>46473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2">
        <f>I48+1</f>
        <v>46411</v>
      </c>
      <c r="D49" s="42">
        <f t="shared" si="36"/>
        <v>46412</v>
      </c>
      <c r="E49" s="42">
        <f t="shared" si="20"/>
        <v>46413</v>
      </c>
      <c r="F49" s="42">
        <f t="shared" si="21"/>
        <v>46414</v>
      </c>
      <c r="G49" s="42">
        <f t="shared" si="22"/>
        <v>46415</v>
      </c>
      <c r="H49" s="42">
        <f t="shared" si="23"/>
        <v>46416</v>
      </c>
      <c r="I49" s="42">
        <f t="shared" si="24"/>
        <v>46417</v>
      </c>
      <c r="J49" s="34"/>
      <c r="K49" s="34"/>
      <c r="L49" s="42">
        <f>R48+1</f>
        <v>46446</v>
      </c>
      <c r="M49" s="42">
        <f t="shared" si="38"/>
        <v>46447</v>
      </c>
      <c r="N49" s="42">
        <f t="shared" si="25"/>
        <v>46448</v>
      </c>
      <c r="O49" s="42">
        <f t="shared" si="26"/>
        <v>46449</v>
      </c>
      <c r="P49" s="42">
        <f t="shared" si="27"/>
        <v>46450</v>
      </c>
      <c r="Q49" s="42">
        <f t="shared" si="28"/>
        <v>46451</v>
      </c>
      <c r="R49" s="42">
        <f t="shared" si="29"/>
        <v>46452</v>
      </c>
      <c r="S49" s="34"/>
      <c r="T49" s="34"/>
      <c r="U49" s="19">
        <f>AA48+1</f>
        <v>46474</v>
      </c>
      <c r="V49" s="19">
        <f t="shared" si="40"/>
        <v>46475</v>
      </c>
      <c r="W49" s="19">
        <f t="shared" si="30"/>
        <v>46476</v>
      </c>
      <c r="X49" s="19">
        <f t="shared" si="31"/>
        <v>46477</v>
      </c>
      <c r="Y49" s="19">
        <f t="shared" si="32"/>
        <v>46478</v>
      </c>
      <c r="Z49" s="19">
        <f t="shared" si="33"/>
        <v>46479</v>
      </c>
      <c r="AA49" s="19">
        <f t="shared" si="34"/>
        <v>46480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46478</v>
      </c>
      <c r="D52" s="65">
        <v>2027</v>
      </c>
      <c r="E52" s="65"/>
      <c r="F52" s="27" t="s">
        <v>26</v>
      </c>
      <c r="G52" s="38">
        <v>4</v>
      </c>
      <c r="H52" s="27" t="s">
        <v>1</v>
      </c>
      <c r="I52" s="28"/>
      <c r="J52" s="29"/>
      <c r="K52" s="29"/>
      <c r="L52" s="37">
        <f>DATE(M52,P52,1)</f>
        <v>46508</v>
      </c>
      <c r="M52" s="65">
        <v>2027</v>
      </c>
      <c r="N52" s="65"/>
      <c r="O52" s="27" t="s">
        <v>26</v>
      </c>
      <c r="P52" s="38">
        <v>5</v>
      </c>
      <c r="Q52" s="27" t="s">
        <v>1</v>
      </c>
      <c r="R52" s="28"/>
      <c r="S52" s="29"/>
      <c r="T52" s="29"/>
      <c r="U52" s="37">
        <f>DATE(V52,Y52,1)</f>
        <v>46539</v>
      </c>
      <c r="V52" s="65">
        <v>2027</v>
      </c>
      <c r="W52" s="65"/>
      <c r="X52" s="27" t="s">
        <v>26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2">
        <f>C52-WEEKDAY(C52)-6</f>
        <v>46467</v>
      </c>
      <c r="D54" s="42">
        <f>C54+1</f>
        <v>46468</v>
      </c>
      <c r="E54" s="42">
        <f t="shared" ref="E54:E59" si="41">D54+1</f>
        <v>46469</v>
      </c>
      <c r="F54" s="42">
        <f t="shared" ref="F54:F59" si="42">E54+1</f>
        <v>46470</v>
      </c>
      <c r="G54" s="42">
        <f t="shared" ref="G54:G59" si="43">F54+1</f>
        <v>46471</v>
      </c>
      <c r="H54" s="42">
        <f t="shared" ref="H54:H59" si="44">G54+1</f>
        <v>46472</v>
      </c>
      <c r="I54" s="42">
        <f t="shared" ref="I54:I59" si="45">H54+1</f>
        <v>46473</v>
      </c>
      <c r="J54" s="34"/>
      <c r="K54" s="34"/>
      <c r="L54" s="42">
        <f>L52-WEEKDAY(L52)-6</f>
        <v>46495</v>
      </c>
      <c r="M54" s="42">
        <f>L54+1</f>
        <v>46496</v>
      </c>
      <c r="N54" s="42">
        <f t="shared" ref="N54:N59" si="46">M54+1</f>
        <v>46497</v>
      </c>
      <c r="O54" s="42">
        <f t="shared" ref="O54:O59" si="47">N54+1</f>
        <v>46498</v>
      </c>
      <c r="P54" s="42">
        <f t="shared" ref="P54:P59" si="48">O54+1</f>
        <v>46499</v>
      </c>
      <c r="Q54" s="42">
        <f t="shared" ref="Q54:Q59" si="49">P54+1</f>
        <v>46500</v>
      </c>
      <c r="R54" s="42">
        <f t="shared" ref="R54:R59" si="50">Q54+1</f>
        <v>46501</v>
      </c>
      <c r="S54" s="34"/>
      <c r="T54" s="34"/>
      <c r="U54" s="19">
        <f>U52-WEEKDAY(U52)-6</f>
        <v>46530</v>
      </c>
      <c r="V54" s="19">
        <f>U54+1</f>
        <v>46531</v>
      </c>
      <c r="W54" s="19">
        <f t="shared" ref="W54:W59" si="51">V54+1</f>
        <v>46532</v>
      </c>
      <c r="X54" s="19">
        <f t="shared" ref="X54:X59" si="52">W54+1</f>
        <v>46533</v>
      </c>
      <c r="Y54" s="19">
        <f t="shared" ref="Y54:Y59" si="53">X54+1</f>
        <v>46534</v>
      </c>
      <c r="Z54" s="19">
        <f t="shared" ref="Z54:Z59" si="54">Y54+1</f>
        <v>46535</v>
      </c>
      <c r="AA54" s="19">
        <f t="shared" ref="AA54:AA59" si="55">Z54+1</f>
        <v>46536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2">
        <f>C52-WEEKDAY(C52)+1</f>
        <v>46474</v>
      </c>
      <c r="D55" s="42">
        <f>C55+1</f>
        <v>46475</v>
      </c>
      <c r="E55" s="42">
        <f t="shared" si="41"/>
        <v>46476</v>
      </c>
      <c r="F55" s="42">
        <f t="shared" si="42"/>
        <v>46477</v>
      </c>
      <c r="G55" s="42">
        <f t="shared" si="43"/>
        <v>46478</v>
      </c>
      <c r="H55" s="42">
        <f t="shared" si="44"/>
        <v>46479</v>
      </c>
      <c r="I55" s="42">
        <f t="shared" si="45"/>
        <v>46480</v>
      </c>
      <c r="J55" s="34"/>
      <c r="K55" s="34"/>
      <c r="L55" s="42">
        <f>L52-WEEKDAY(L52)+1</f>
        <v>46502</v>
      </c>
      <c r="M55" s="42">
        <f>L55+1</f>
        <v>46503</v>
      </c>
      <c r="N55" s="42">
        <f t="shared" si="46"/>
        <v>46504</v>
      </c>
      <c r="O55" s="42">
        <f t="shared" si="47"/>
        <v>46505</v>
      </c>
      <c r="P55" s="42">
        <f t="shared" si="48"/>
        <v>46506</v>
      </c>
      <c r="Q55" s="42">
        <f t="shared" si="49"/>
        <v>46507</v>
      </c>
      <c r="R55" s="42">
        <f t="shared" si="50"/>
        <v>46508</v>
      </c>
      <c r="S55" s="34"/>
      <c r="T55" s="34"/>
      <c r="U55" s="19">
        <f>U52-WEEKDAY(U52)+1</f>
        <v>46537</v>
      </c>
      <c r="V55" s="19">
        <f>U55+1</f>
        <v>46538</v>
      </c>
      <c r="W55" s="19">
        <f t="shared" si="51"/>
        <v>46539</v>
      </c>
      <c r="X55" s="19">
        <f t="shared" si="52"/>
        <v>46540</v>
      </c>
      <c r="Y55" s="19">
        <f t="shared" si="53"/>
        <v>46541</v>
      </c>
      <c r="Z55" s="19">
        <f t="shared" si="54"/>
        <v>46542</v>
      </c>
      <c r="AA55" s="19">
        <f t="shared" si="55"/>
        <v>46543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2">
        <f>I55+1</f>
        <v>46481</v>
      </c>
      <c r="D56" s="42">
        <f>C56+1</f>
        <v>46482</v>
      </c>
      <c r="E56" s="42">
        <f t="shared" si="41"/>
        <v>46483</v>
      </c>
      <c r="F56" s="42">
        <f t="shared" si="42"/>
        <v>46484</v>
      </c>
      <c r="G56" s="42">
        <f t="shared" si="43"/>
        <v>46485</v>
      </c>
      <c r="H56" s="42">
        <f t="shared" si="44"/>
        <v>46486</v>
      </c>
      <c r="I56" s="42">
        <f t="shared" si="45"/>
        <v>46487</v>
      </c>
      <c r="J56" s="34"/>
      <c r="K56" s="34"/>
      <c r="L56" s="42">
        <f>R55+1</f>
        <v>46509</v>
      </c>
      <c r="M56" s="42">
        <f>L56+1</f>
        <v>46510</v>
      </c>
      <c r="N56" s="42">
        <f t="shared" si="46"/>
        <v>46511</v>
      </c>
      <c r="O56" s="42">
        <f t="shared" si="47"/>
        <v>46512</v>
      </c>
      <c r="P56" s="42">
        <f t="shared" si="48"/>
        <v>46513</v>
      </c>
      <c r="Q56" s="42">
        <f t="shared" si="49"/>
        <v>46514</v>
      </c>
      <c r="R56" s="42">
        <f t="shared" si="50"/>
        <v>46515</v>
      </c>
      <c r="S56" s="34"/>
      <c r="T56" s="34"/>
      <c r="U56" s="19">
        <f>AA55+1</f>
        <v>46544</v>
      </c>
      <c r="V56" s="19">
        <f>U56+1</f>
        <v>46545</v>
      </c>
      <c r="W56" s="19">
        <f t="shared" si="51"/>
        <v>46546</v>
      </c>
      <c r="X56" s="19">
        <f t="shared" si="52"/>
        <v>46547</v>
      </c>
      <c r="Y56" s="19">
        <f t="shared" si="53"/>
        <v>46548</v>
      </c>
      <c r="Z56" s="19">
        <f t="shared" si="54"/>
        <v>46549</v>
      </c>
      <c r="AA56" s="19">
        <f t="shared" si="55"/>
        <v>46550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2">
        <f t="shared" ref="C57:C58" si="56">I56+1</f>
        <v>46488</v>
      </c>
      <c r="D57" s="42">
        <f t="shared" ref="D57:D59" si="57">C57+1</f>
        <v>46489</v>
      </c>
      <c r="E57" s="42">
        <f t="shared" si="41"/>
        <v>46490</v>
      </c>
      <c r="F57" s="42">
        <f t="shared" si="42"/>
        <v>46491</v>
      </c>
      <c r="G57" s="42">
        <f t="shared" si="43"/>
        <v>46492</v>
      </c>
      <c r="H57" s="42">
        <f t="shared" si="44"/>
        <v>46493</v>
      </c>
      <c r="I57" s="42">
        <f t="shared" si="45"/>
        <v>46494</v>
      </c>
      <c r="J57" s="34"/>
      <c r="K57" s="34"/>
      <c r="L57" s="42">
        <f t="shared" ref="L57:L58" si="58">R56+1</f>
        <v>46516</v>
      </c>
      <c r="M57" s="42">
        <f t="shared" ref="M57:M59" si="59">L57+1</f>
        <v>46517</v>
      </c>
      <c r="N57" s="42">
        <f t="shared" si="46"/>
        <v>46518</v>
      </c>
      <c r="O57" s="42">
        <f t="shared" si="47"/>
        <v>46519</v>
      </c>
      <c r="P57" s="42">
        <f t="shared" si="48"/>
        <v>46520</v>
      </c>
      <c r="Q57" s="42">
        <f t="shared" si="49"/>
        <v>46521</v>
      </c>
      <c r="R57" s="42">
        <f t="shared" si="50"/>
        <v>46522</v>
      </c>
      <c r="S57" s="34"/>
      <c r="T57" s="34"/>
      <c r="U57" s="19">
        <f t="shared" ref="U57:U58" si="60">AA56+1</f>
        <v>46551</v>
      </c>
      <c r="V57" s="19">
        <f t="shared" ref="V57:V59" si="61">U57+1</f>
        <v>46552</v>
      </c>
      <c r="W57" s="19">
        <f t="shared" si="51"/>
        <v>46553</v>
      </c>
      <c r="X57" s="19">
        <f t="shared" si="52"/>
        <v>46554</v>
      </c>
      <c r="Y57" s="19">
        <f t="shared" si="53"/>
        <v>46555</v>
      </c>
      <c r="Z57" s="19">
        <f t="shared" si="54"/>
        <v>46556</v>
      </c>
      <c r="AA57" s="19">
        <f t="shared" si="55"/>
        <v>46557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2">
        <f t="shared" si="56"/>
        <v>46495</v>
      </c>
      <c r="D58" s="42">
        <f t="shared" si="57"/>
        <v>46496</v>
      </c>
      <c r="E58" s="42">
        <f t="shared" si="41"/>
        <v>46497</v>
      </c>
      <c r="F58" s="42">
        <f t="shared" si="42"/>
        <v>46498</v>
      </c>
      <c r="G58" s="42">
        <f t="shared" si="43"/>
        <v>46499</v>
      </c>
      <c r="H58" s="42">
        <f t="shared" si="44"/>
        <v>46500</v>
      </c>
      <c r="I58" s="42">
        <f t="shared" si="45"/>
        <v>46501</v>
      </c>
      <c r="J58" s="34"/>
      <c r="K58" s="34"/>
      <c r="L58" s="42">
        <f t="shared" si="58"/>
        <v>46523</v>
      </c>
      <c r="M58" s="42">
        <f t="shared" si="59"/>
        <v>46524</v>
      </c>
      <c r="N58" s="42">
        <f t="shared" si="46"/>
        <v>46525</v>
      </c>
      <c r="O58" s="42">
        <f t="shared" si="47"/>
        <v>46526</v>
      </c>
      <c r="P58" s="42">
        <f t="shared" si="48"/>
        <v>46527</v>
      </c>
      <c r="Q58" s="42">
        <f t="shared" si="49"/>
        <v>46528</v>
      </c>
      <c r="R58" s="42">
        <f t="shared" si="50"/>
        <v>46529</v>
      </c>
      <c r="S58" s="34"/>
      <c r="T58" s="34"/>
      <c r="U58" s="19">
        <f t="shared" si="60"/>
        <v>46558</v>
      </c>
      <c r="V58" s="19">
        <f t="shared" si="61"/>
        <v>46559</v>
      </c>
      <c r="W58" s="19">
        <f t="shared" si="51"/>
        <v>46560</v>
      </c>
      <c r="X58" s="19">
        <f t="shared" si="52"/>
        <v>46561</v>
      </c>
      <c r="Y58" s="19">
        <f t="shared" si="53"/>
        <v>46562</v>
      </c>
      <c r="Z58" s="19">
        <f t="shared" si="54"/>
        <v>46563</v>
      </c>
      <c r="AA58" s="19">
        <f t="shared" si="55"/>
        <v>46564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2">
        <f>I58+1</f>
        <v>46502</v>
      </c>
      <c r="D59" s="42">
        <f t="shared" si="57"/>
        <v>46503</v>
      </c>
      <c r="E59" s="42">
        <f t="shared" si="41"/>
        <v>46504</v>
      </c>
      <c r="F59" s="42">
        <f t="shared" si="42"/>
        <v>46505</v>
      </c>
      <c r="G59" s="42">
        <f t="shared" si="43"/>
        <v>46506</v>
      </c>
      <c r="H59" s="42">
        <f t="shared" si="44"/>
        <v>46507</v>
      </c>
      <c r="I59" s="42">
        <f t="shared" si="45"/>
        <v>46508</v>
      </c>
      <c r="J59" s="34"/>
      <c r="K59" s="34"/>
      <c r="L59" s="42">
        <f>R58+1</f>
        <v>46530</v>
      </c>
      <c r="M59" s="42">
        <f t="shared" si="59"/>
        <v>46531</v>
      </c>
      <c r="N59" s="42">
        <f t="shared" si="46"/>
        <v>46532</v>
      </c>
      <c r="O59" s="42">
        <f t="shared" si="47"/>
        <v>46533</v>
      </c>
      <c r="P59" s="42">
        <f t="shared" si="48"/>
        <v>46534</v>
      </c>
      <c r="Q59" s="42">
        <f t="shared" si="49"/>
        <v>46535</v>
      </c>
      <c r="R59" s="42">
        <f t="shared" si="50"/>
        <v>46536</v>
      </c>
      <c r="S59" s="34"/>
      <c r="T59" s="34"/>
      <c r="U59" s="19">
        <f>AA58+1</f>
        <v>46565</v>
      </c>
      <c r="V59" s="19">
        <f t="shared" si="61"/>
        <v>46566</v>
      </c>
      <c r="W59" s="19">
        <f t="shared" si="51"/>
        <v>46567</v>
      </c>
      <c r="X59" s="19">
        <f t="shared" si="52"/>
        <v>46568</v>
      </c>
      <c r="Y59" s="19">
        <f t="shared" si="53"/>
        <v>46569</v>
      </c>
      <c r="Z59" s="19">
        <f t="shared" si="54"/>
        <v>46570</v>
      </c>
      <c r="AA59" s="19">
        <f t="shared" si="55"/>
        <v>46571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67"/>
      <c r="Y60" s="68"/>
      <c r="Z60" s="68"/>
      <c r="AA60" s="68"/>
      <c r="AB60" s="68"/>
      <c r="AC60" s="63"/>
      <c r="AD60" s="63"/>
      <c r="AE60" s="63"/>
      <c r="AF60" s="63"/>
      <c r="AG60" s="64"/>
      <c r="AH60" s="64"/>
      <c r="AI60" s="64"/>
      <c r="AL60" s="23"/>
      <c r="AN60" s="4"/>
      <c r="AO60" s="4"/>
    </row>
    <row r="61" spans="2:41" ht="25.5" customHeight="1">
      <c r="T61" s="4"/>
      <c r="U61" s="4"/>
      <c r="V61" s="4"/>
      <c r="W61" s="4"/>
      <c r="X61" s="49"/>
      <c r="Y61" s="49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Z61:AD61"/>
    <mergeCell ref="AE61:AI61"/>
    <mergeCell ref="D32:E32"/>
    <mergeCell ref="X60:AB60"/>
    <mergeCell ref="AC60:AF60"/>
    <mergeCell ref="AG60:AI60"/>
    <mergeCell ref="X15:AB15"/>
    <mergeCell ref="AC15:AF15"/>
    <mergeCell ref="AG15:AI15"/>
    <mergeCell ref="X16:AB16"/>
    <mergeCell ref="AC16:AF16"/>
    <mergeCell ref="AG16:AI16"/>
    <mergeCell ref="X17:AB17"/>
    <mergeCell ref="AC17:AF17"/>
    <mergeCell ref="AG17:AI17"/>
    <mergeCell ref="X18:AB18"/>
    <mergeCell ref="AC18:AF18"/>
    <mergeCell ref="AG18:AI18"/>
    <mergeCell ref="X8:AB8"/>
    <mergeCell ref="AC8:AF8"/>
    <mergeCell ref="AG8:AI8"/>
    <mergeCell ref="X9:AB9"/>
    <mergeCell ref="AC9:AF9"/>
    <mergeCell ref="AG9:AI9"/>
    <mergeCell ref="X10:AB10"/>
    <mergeCell ref="AC10:AF10"/>
    <mergeCell ref="AG10:AI10"/>
    <mergeCell ref="X11:AB11"/>
    <mergeCell ref="AC11:AF11"/>
    <mergeCell ref="AG11:AI11"/>
    <mergeCell ref="X20:AB20"/>
    <mergeCell ref="AC20:AF20"/>
    <mergeCell ref="AG20:AI20"/>
    <mergeCell ref="X21:AB21"/>
    <mergeCell ref="AC21:AF21"/>
    <mergeCell ref="AG21:AI21"/>
    <mergeCell ref="X22:AB22"/>
    <mergeCell ref="AC22:AF22"/>
    <mergeCell ref="AG22:AI22"/>
    <mergeCell ref="X23:AB23"/>
    <mergeCell ref="AC23:AF23"/>
    <mergeCell ref="AG23:AI23"/>
    <mergeCell ref="X24:AB24"/>
    <mergeCell ref="AC24:AF24"/>
    <mergeCell ref="AG24:AI24"/>
    <mergeCell ref="X25:AB25"/>
    <mergeCell ref="AC25:AF25"/>
    <mergeCell ref="AG25:AI25"/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</mergeCells>
  <phoneticPr fontId="1"/>
  <conditionalFormatting sqref="C34:I39">
    <cfRule type="expression" dxfId="50" priority="48">
      <formula>NOT(AND(YEAR(C34)=$D$32,MONTH(C34)=$G$32))</formula>
    </cfRule>
  </conditionalFormatting>
  <conditionalFormatting sqref="C44:I49">
    <cfRule type="expression" dxfId="49" priority="24">
      <formula>NOT(AND(YEAR(C44)=$D$42,MONTH(C44)=$G$42))</formula>
    </cfRule>
  </conditionalFormatting>
  <conditionalFormatting sqref="C54:I59">
    <cfRule type="expression" dxfId="48" priority="4">
      <formula>NOT(AND(YEAR(C54)=$D$52,MONTH(C54)=$G$52))</formula>
    </cfRule>
  </conditionalFormatting>
  <conditionalFormatting sqref="C33:K33 S33:T33 AB33:AG33">
    <cfRule type="expression" dxfId="47" priority="85">
      <formula>#REF!="×"</formula>
    </cfRule>
    <cfRule type="expression" dxfId="46" priority="86">
      <formula>#REF!="○"</formula>
    </cfRule>
  </conditionalFormatting>
  <conditionalFormatting sqref="C43:T43">
    <cfRule type="expression" dxfId="45" priority="22">
      <formula>#REF!="×"</formula>
    </cfRule>
    <cfRule type="expression" dxfId="44" priority="23">
      <formula>#REF!="○"</formula>
    </cfRule>
  </conditionalFormatting>
  <conditionalFormatting sqref="C53:T53">
    <cfRule type="expression" dxfId="43" priority="2">
      <formula>#REF!="×"</formula>
    </cfRule>
    <cfRule type="expression" dxfId="42" priority="3">
      <formula>#REF!="○"</formula>
    </cfRule>
  </conditionalFormatting>
  <conditionalFormatting sqref="L33:R33">
    <cfRule type="expression" dxfId="41" priority="31">
      <formula>#REF!="×"</formula>
    </cfRule>
    <cfRule type="expression" dxfId="40" priority="32">
      <formula>#REF!="○"</formula>
    </cfRule>
  </conditionalFormatting>
  <conditionalFormatting sqref="L34:R39">
    <cfRule type="expression" dxfId="39" priority="30">
      <formula>NOT(AND(YEAR(L34)=$M$32,MONTH(L34)=$P$32))</formula>
    </cfRule>
  </conditionalFormatting>
  <conditionalFormatting sqref="L44:R49">
    <cfRule type="expression" dxfId="38" priority="21">
      <formula>NOT(AND(YEAR(L44)=$M$42,MONTH(L44)=$P$42))</formula>
    </cfRule>
  </conditionalFormatting>
  <conditionalFormatting sqref="L54:R59">
    <cfRule type="expression" dxfId="37" priority="1">
      <formula>NOT(AND(YEAR(L54)=$M$52,MONTH(L54)=$P$52))</formula>
    </cfRule>
  </conditionalFormatting>
  <conditionalFormatting sqref="U33:AA33">
    <cfRule type="expression" dxfId="36" priority="28">
      <formula>#REF!="×"</formula>
    </cfRule>
    <cfRule type="expression" dxfId="35" priority="29">
      <formula>#REF!="○"</formula>
    </cfRule>
  </conditionalFormatting>
  <conditionalFormatting sqref="U34:AA39">
    <cfRule type="expression" dxfId="34" priority="27">
      <formula>NOT(AND(YEAR(U34)=$V$32,MONTH(U34)=$Y$32))</formula>
    </cfRule>
  </conditionalFormatting>
  <conditionalFormatting sqref="U43:AA43">
    <cfRule type="expression" dxfId="33" priority="35">
      <formula>#REF!="×"</formula>
    </cfRule>
    <cfRule type="expression" dxfId="32" priority="36">
      <formula>#REF!="○"</formula>
    </cfRule>
  </conditionalFormatting>
  <conditionalFormatting sqref="U44:AA49">
    <cfRule type="expression" dxfId="31" priority="34">
      <formula>NOT(AND(YEAR(U44)=$V$42,MONTH(U44)=$Y$42))</formula>
    </cfRule>
  </conditionalFormatting>
  <conditionalFormatting sqref="U53:AA53">
    <cfRule type="expression" dxfId="30" priority="8">
      <formula>#REF!="×"</formula>
    </cfRule>
    <cfRule type="expression" dxfId="29" priority="9">
      <formula>#REF!="○"</formula>
    </cfRule>
  </conditionalFormatting>
  <conditionalFormatting sqref="U54:AA59">
    <cfRule type="expression" dxfId="28" priority="7">
      <formula>NOT(AND(YEAR(U54)=$V$52,MONTH(U54)=$Y$52))</formula>
    </cfRule>
  </conditionalFormatting>
  <conditionalFormatting sqref="AB43:AG43">
    <cfRule type="expression" dxfId="27" priority="45">
      <formula>#REF!="×"</formula>
    </cfRule>
    <cfRule type="expression" dxfId="26" priority="46">
      <formula>#REF!="○"</formula>
    </cfRule>
  </conditionalFormatting>
  <conditionalFormatting sqref="AB53:AG53">
    <cfRule type="expression" dxfId="25" priority="10">
      <formula>#REF!="×"</formula>
    </cfRule>
    <cfRule type="expression" dxfId="24" priority="11">
      <formula>#REF!="○"</formula>
    </cfRule>
  </conditionalFormatting>
  <dataValidations count="1">
    <dataValidation type="list" allowBlank="1" showInputMessage="1" showErrorMessage="1" sqref="AE61:AI61 AE29:AI29" xr:uid="{79DFBA61-33A4-427F-A457-09CF20C43E33}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Q74"/>
  <sheetViews>
    <sheetView showGridLines="0" view="pageBreakPreview" topLeftCell="P1" zoomScaleNormal="96" zoomScaleSheetLayoutView="100" zoomScalePageLayoutView="70" workbookViewId="0">
      <selection activeCell="AE5" sqref="AE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2026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95">
        <f>DATE($AD$4,$AE$4,1)</f>
        <v>46296</v>
      </c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7"/>
      <c r="AH7" s="78" t="s">
        <v>29</v>
      </c>
      <c r="AI7" s="78" t="s">
        <v>15</v>
      </c>
      <c r="AJ7" s="72" t="s">
        <v>31</v>
      </c>
      <c r="AK7" s="72" t="s">
        <v>33</v>
      </c>
      <c r="AL7" s="72" t="s">
        <v>32</v>
      </c>
      <c r="AM7" s="72" t="s">
        <v>34</v>
      </c>
      <c r="AN7" s="16"/>
      <c r="AO7" s="23"/>
    </row>
    <row r="8" spans="1:43">
      <c r="B8" s="9" t="s">
        <v>2</v>
      </c>
      <c r="C8" s="19">
        <f>DATE($AD$4,$AE$4,1)</f>
        <v>46296</v>
      </c>
      <c r="D8" s="19">
        <f>DATE($AD$4,$AE$4,2)</f>
        <v>46297</v>
      </c>
      <c r="E8" s="19">
        <f>DATE($AD$4,$AE$4,3)</f>
        <v>46298</v>
      </c>
      <c r="F8" s="19">
        <f>DATE($AD$4,$AE$4,4)</f>
        <v>46299</v>
      </c>
      <c r="G8" s="19">
        <f>DATE($AD$4,$AE$4,5)</f>
        <v>46300</v>
      </c>
      <c r="H8" s="19">
        <f>DATE($AD$4,$AE$4,6)</f>
        <v>46301</v>
      </c>
      <c r="I8" s="19">
        <f>DATE($AD$4,$AE$4,7)</f>
        <v>46302</v>
      </c>
      <c r="J8" s="19">
        <f>DATE($AD$4,$AE$4,8)</f>
        <v>46303</v>
      </c>
      <c r="K8" s="19">
        <f>DATE($AD$4,$AE$4,9)</f>
        <v>46304</v>
      </c>
      <c r="L8" s="19">
        <f>DATE($AD$4,$AE$4,10)</f>
        <v>46305</v>
      </c>
      <c r="M8" s="19">
        <f>DATE($AD$4,$AE$4,11)</f>
        <v>46306</v>
      </c>
      <c r="N8" s="19">
        <f>DATE($AD$4,$AE$4,12)</f>
        <v>46307</v>
      </c>
      <c r="O8" s="19">
        <f>DATE($AD$4,$AE$4,13)</f>
        <v>46308</v>
      </c>
      <c r="P8" s="19">
        <f>DATE($AD$4,$AE$4,14)</f>
        <v>46309</v>
      </c>
      <c r="Q8" s="19">
        <f>DATE($AD$4,$AE$4,15)</f>
        <v>46310</v>
      </c>
      <c r="R8" s="19">
        <f>DATE($AD$4,$AE$4,16)</f>
        <v>46311</v>
      </c>
      <c r="S8" s="19">
        <f>DATE($AD$4,$AE$4,17)</f>
        <v>46312</v>
      </c>
      <c r="T8" s="19">
        <f>DATE($AD$4,$AE$4,18)</f>
        <v>46313</v>
      </c>
      <c r="U8" s="19">
        <f>DATE($AD$4,$AE$4,19)</f>
        <v>46314</v>
      </c>
      <c r="V8" s="19">
        <f>DATE($AD$4,$AE$4,20)</f>
        <v>46315</v>
      </c>
      <c r="W8" s="19">
        <f>DATE($AD$4,$AE$4,21)</f>
        <v>46316</v>
      </c>
      <c r="X8" s="19">
        <f>DATE($AD$4,$AE$4,22)</f>
        <v>46317</v>
      </c>
      <c r="Y8" s="19">
        <f>DATE($AD$4,$AE$4,23)</f>
        <v>46318</v>
      </c>
      <c r="Z8" s="19">
        <f>DATE($AD$4,$AE$4,24)</f>
        <v>46319</v>
      </c>
      <c r="AA8" s="19">
        <f>DATE($AD$4,$AE$4,25)</f>
        <v>46320</v>
      </c>
      <c r="AB8" s="19">
        <f>DATE($AD$4,$AE$4,26)</f>
        <v>46321</v>
      </c>
      <c r="AC8" s="19">
        <f>DATE($AD$4,$AE$4,27)</f>
        <v>46322</v>
      </c>
      <c r="AD8" s="19">
        <f>DATE($AD$4,$AE$4,28)</f>
        <v>46323</v>
      </c>
      <c r="AE8" s="19">
        <f>DATE($AD$4,$AE$4,29)</f>
        <v>46324</v>
      </c>
      <c r="AF8" s="19">
        <f>DATE($AD$4,$AE$4,30)</f>
        <v>46325</v>
      </c>
      <c r="AG8" s="19">
        <f>DATE($AD$4,$AE$4,31)</f>
        <v>46326</v>
      </c>
      <c r="AH8" s="79"/>
      <c r="AI8" s="78"/>
      <c r="AJ8" s="72"/>
      <c r="AK8" s="72"/>
      <c r="AL8" s="72"/>
      <c r="AM8" s="72"/>
    </row>
    <row r="9" spans="1:43" hidden="1">
      <c r="B9" s="3"/>
      <c r="C9" s="22">
        <f>WEEKDAY(C8)</f>
        <v>5</v>
      </c>
      <c r="D9" s="22">
        <f t="shared" ref="D9:AG9" si="0">WEEKDAY(D8)</f>
        <v>6</v>
      </c>
      <c r="E9" s="22">
        <f t="shared" si="0"/>
        <v>7</v>
      </c>
      <c r="F9" s="22">
        <f t="shared" si="0"/>
        <v>1</v>
      </c>
      <c r="G9" s="22">
        <f t="shared" si="0"/>
        <v>2</v>
      </c>
      <c r="H9" s="22">
        <f t="shared" si="0"/>
        <v>3</v>
      </c>
      <c r="I9" s="22">
        <f t="shared" si="0"/>
        <v>4</v>
      </c>
      <c r="J9" s="22">
        <f t="shared" si="0"/>
        <v>5</v>
      </c>
      <c r="K9" s="22">
        <f t="shared" si="0"/>
        <v>6</v>
      </c>
      <c r="L9" s="22">
        <f t="shared" si="0"/>
        <v>7</v>
      </c>
      <c r="M9" s="22">
        <f t="shared" si="0"/>
        <v>1</v>
      </c>
      <c r="N9" s="22">
        <f t="shared" si="0"/>
        <v>2</v>
      </c>
      <c r="O9" s="22">
        <f t="shared" si="0"/>
        <v>3</v>
      </c>
      <c r="P9" s="22">
        <f t="shared" si="0"/>
        <v>4</v>
      </c>
      <c r="Q9" s="22">
        <f t="shared" si="0"/>
        <v>5</v>
      </c>
      <c r="R9" s="22">
        <f t="shared" si="0"/>
        <v>6</v>
      </c>
      <c r="S9" s="22">
        <f t="shared" si="0"/>
        <v>7</v>
      </c>
      <c r="T9" s="22">
        <f t="shared" si="0"/>
        <v>1</v>
      </c>
      <c r="U9" s="22">
        <f t="shared" si="0"/>
        <v>2</v>
      </c>
      <c r="V9" s="22">
        <f t="shared" si="0"/>
        <v>3</v>
      </c>
      <c r="W9" s="22">
        <f t="shared" si="0"/>
        <v>4</v>
      </c>
      <c r="X9" s="22">
        <f t="shared" si="0"/>
        <v>5</v>
      </c>
      <c r="Y9" s="22">
        <f t="shared" si="0"/>
        <v>6</v>
      </c>
      <c r="Z9" s="22">
        <f t="shared" si="0"/>
        <v>7</v>
      </c>
      <c r="AA9" s="22">
        <f t="shared" si="0"/>
        <v>1</v>
      </c>
      <c r="AB9" s="22">
        <f t="shared" si="0"/>
        <v>2</v>
      </c>
      <c r="AC9" s="22">
        <f t="shared" si="0"/>
        <v>3</v>
      </c>
      <c r="AD9" s="22">
        <f t="shared" si="0"/>
        <v>4</v>
      </c>
      <c r="AE9" s="22">
        <f t="shared" si="0"/>
        <v>5</v>
      </c>
      <c r="AF9" s="22">
        <f t="shared" si="0"/>
        <v>6</v>
      </c>
      <c r="AG9" s="22">
        <f t="shared" si="0"/>
        <v>7</v>
      </c>
      <c r="AH9" s="79"/>
      <c r="AI9" s="78"/>
      <c r="AJ9" s="72"/>
      <c r="AK9" s="72"/>
      <c r="AL9" s="72"/>
      <c r="AM9" s="72"/>
      <c r="AN9" s="24"/>
    </row>
    <row r="10" spans="1:43">
      <c r="B10" s="3" t="s">
        <v>3</v>
      </c>
      <c r="C10" s="21">
        <f>C8</f>
        <v>46296</v>
      </c>
      <c r="D10" s="21">
        <f t="shared" ref="D10:AG10" si="1">D8</f>
        <v>46297</v>
      </c>
      <c r="E10" s="21">
        <f t="shared" si="1"/>
        <v>46298</v>
      </c>
      <c r="F10" s="21">
        <f t="shared" si="1"/>
        <v>46299</v>
      </c>
      <c r="G10" s="21">
        <f t="shared" si="1"/>
        <v>46300</v>
      </c>
      <c r="H10" s="21">
        <f t="shared" si="1"/>
        <v>46301</v>
      </c>
      <c r="I10" s="21">
        <f t="shared" si="1"/>
        <v>46302</v>
      </c>
      <c r="J10" s="21">
        <f t="shared" si="1"/>
        <v>46303</v>
      </c>
      <c r="K10" s="21">
        <f t="shared" si="1"/>
        <v>46304</v>
      </c>
      <c r="L10" s="21">
        <f t="shared" si="1"/>
        <v>46305</v>
      </c>
      <c r="M10" s="21">
        <f t="shared" si="1"/>
        <v>46306</v>
      </c>
      <c r="N10" s="21">
        <f t="shared" si="1"/>
        <v>46307</v>
      </c>
      <c r="O10" s="21">
        <f t="shared" si="1"/>
        <v>46308</v>
      </c>
      <c r="P10" s="21">
        <f t="shared" si="1"/>
        <v>46309</v>
      </c>
      <c r="Q10" s="21">
        <f t="shared" si="1"/>
        <v>46310</v>
      </c>
      <c r="R10" s="21">
        <f t="shared" si="1"/>
        <v>46311</v>
      </c>
      <c r="S10" s="21">
        <f t="shared" si="1"/>
        <v>46312</v>
      </c>
      <c r="T10" s="21">
        <f t="shared" si="1"/>
        <v>46313</v>
      </c>
      <c r="U10" s="21">
        <f t="shared" si="1"/>
        <v>46314</v>
      </c>
      <c r="V10" s="21">
        <f t="shared" si="1"/>
        <v>46315</v>
      </c>
      <c r="W10" s="21">
        <f t="shared" si="1"/>
        <v>46316</v>
      </c>
      <c r="X10" s="21">
        <f t="shared" si="1"/>
        <v>46317</v>
      </c>
      <c r="Y10" s="21">
        <f t="shared" si="1"/>
        <v>46318</v>
      </c>
      <c r="Z10" s="21">
        <f t="shared" si="1"/>
        <v>46319</v>
      </c>
      <c r="AA10" s="21">
        <f t="shared" si="1"/>
        <v>46320</v>
      </c>
      <c r="AB10" s="21">
        <f t="shared" si="1"/>
        <v>46321</v>
      </c>
      <c r="AC10" s="21">
        <f t="shared" si="1"/>
        <v>46322</v>
      </c>
      <c r="AD10" s="21">
        <f t="shared" si="1"/>
        <v>46323</v>
      </c>
      <c r="AE10" s="21">
        <f t="shared" si="1"/>
        <v>46324</v>
      </c>
      <c r="AF10" s="21">
        <f t="shared" si="1"/>
        <v>46325</v>
      </c>
      <c r="AG10" s="21">
        <f t="shared" si="1"/>
        <v>46326</v>
      </c>
      <c r="AH10" s="79"/>
      <c r="AI10" s="78"/>
      <c r="AJ10" s="72"/>
      <c r="AK10" s="72"/>
      <c r="AL10" s="72"/>
      <c r="AM10" s="72"/>
    </row>
    <row r="11" spans="1:43" ht="27" customHeight="1">
      <c r="B11" s="78" t="s">
        <v>8</v>
      </c>
      <c r="C11" s="100"/>
      <c r="D11" s="100"/>
      <c r="E11" s="100"/>
      <c r="F11" s="100"/>
      <c r="G11" s="100"/>
      <c r="H11" s="81"/>
      <c r="I11" s="81"/>
      <c r="J11" s="99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4"/>
      <c r="Y11" s="81"/>
      <c r="Z11" s="81"/>
      <c r="AA11" s="81"/>
      <c r="AB11" s="81"/>
      <c r="AC11" s="81"/>
      <c r="AD11" s="81"/>
      <c r="AE11" s="81"/>
      <c r="AF11" s="81"/>
      <c r="AG11" s="80"/>
      <c r="AH11" s="79"/>
      <c r="AI11" s="78"/>
      <c r="AJ11" s="72"/>
      <c r="AK11" s="72"/>
      <c r="AL11" s="72"/>
      <c r="AM11" s="72"/>
    </row>
    <row r="12" spans="1:43" ht="27" customHeight="1">
      <c r="B12" s="79"/>
      <c r="C12" s="101"/>
      <c r="D12" s="101"/>
      <c r="E12" s="101"/>
      <c r="F12" s="101"/>
      <c r="G12" s="101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5"/>
      <c r="Y12" s="82"/>
      <c r="Z12" s="82"/>
      <c r="AA12" s="82"/>
      <c r="AB12" s="82"/>
      <c r="AC12" s="82"/>
      <c r="AD12" s="82"/>
      <c r="AE12" s="82"/>
      <c r="AF12" s="82"/>
      <c r="AG12" s="80"/>
      <c r="AH12" s="79"/>
      <c r="AI12" s="78"/>
      <c r="AJ12" s="72"/>
      <c r="AK12" s="72"/>
      <c r="AL12" s="72"/>
      <c r="AM12" s="72"/>
    </row>
    <row r="13" spans="1:43" ht="27" customHeight="1">
      <c r="B13" s="79"/>
      <c r="C13" s="101"/>
      <c r="D13" s="101"/>
      <c r="E13" s="101"/>
      <c r="F13" s="101"/>
      <c r="G13" s="101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5"/>
      <c r="Y13" s="82"/>
      <c r="Z13" s="82"/>
      <c r="AA13" s="82"/>
      <c r="AB13" s="82"/>
      <c r="AC13" s="82"/>
      <c r="AD13" s="82"/>
      <c r="AE13" s="82"/>
      <c r="AF13" s="82"/>
      <c r="AG13" s="80"/>
      <c r="AH13" s="79"/>
      <c r="AI13" s="78"/>
      <c r="AJ13" s="72"/>
      <c r="AK13" s="72"/>
      <c r="AL13" s="72"/>
      <c r="AM13" s="72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46326</v>
      </c>
      <c r="AJ14" s="14">
        <f>COUNTIF(B14:AF14,"×")</f>
        <v>0</v>
      </c>
      <c r="AK14" s="25">
        <f>MAX(AC8:AG8)</f>
        <v>46326</v>
      </c>
      <c r="AL14" s="14">
        <f>COUNTIF(C9:AG9,7)+COUNTIF(C9:AG9,1)</f>
        <v>9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95">
        <f>DATE($AD$4,$AE$4+1,1)</f>
        <v>46327</v>
      </c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7"/>
      <c r="AH16" s="78" t="s">
        <v>10</v>
      </c>
      <c r="AI16" s="78" t="s">
        <v>16</v>
      </c>
      <c r="AJ16" s="72" t="s">
        <v>31</v>
      </c>
      <c r="AK16" s="72" t="s">
        <v>33</v>
      </c>
      <c r="AL16" s="72" t="s">
        <v>32</v>
      </c>
      <c r="AM16" s="72" t="s">
        <v>34</v>
      </c>
      <c r="AO16" s="23"/>
    </row>
    <row r="17" spans="2:41">
      <c r="B17" s="9" t="s">
        <v>2</v>
      </c>
      <c r="C17" s="19">
        <f>DATE($AD$4,$AE$4+1,1)</f>
        <v>46327</v>
      </c>
      <c r="D17" s="19">
        <f>DATE($AD$4,$AE$4+1,2)</f>
        <v>46328</v>
      </c>
      <c r="E17" s="19">
        <f>DATE($AD$4,$AE$4+1,3)</f>
        <v>46329</v>
      </c>
      <c r="F17" s="19">
        <f>DATE($AD$4,$AE$4+1,4)</f>
        <v>46330</v>
      </c>
      <c r="G17" s="19">
        <f>DATE($AD$4,$AE$4+1,5)</f>
        <v>46331</v>
      </c>
      <c r="H17" s="19">
        <f>DATE($AD$4,$AE$4+1,6)</f>
        <v>46332</v>
      </c>
      <c r="I17" s="19">
        <f>DATE($AD$4,$AE$4+1,7)</f>
        <v>46333</v>
      </c>
      <c r="J17" s="19">
        <f>DATE($AD$4,$AE$4+1,8)</f>
        <v>46334</v>
      </c>
      <c r="K17" s="19">
        <f>DATE($AD$4,$AE$4+1,9)</f>
        <v>46335</v>
      </c>
      <c r="L17" s="19">
        <f>DATE($AD$4,$AE$4+1,10)</f>
        <v>46336</v>
      </c>
      <c r="M17" s="19">
        <f>DATE($AD$4,$AE$4+1,11)</f>
        <v>46337</v>
      </c>
      <c r="N17" s="19">
        <f>DATE($AD$4,$AE$4+1,12)</f>
        <v>46338</v>
      </c>
      <c r="O17" s="19">
        <f>DATE($AD$4,$AE$4+1,13)</f>
        <v>46339</v>
      </c>
      <c r="P17" s="19">
        <f>DATE($AD$4,$AE$4+1,14)</f>
        <v>46340</v>
      </c>
      <c r="Q17" s="19">
        <f>DATE($AD$4,$AE$4+1,15)</f>
        <v>46341</v>
      </c>
      <c r="R17" s="19">
        <f>DATE($AD$4,$AE$4+1,16)</f>
        <v>46342</v>
      </c>
      <c r="S17" s="19">
        <f>DATE($AD$4,$AE$4+1,17)</f>
        <v>46343</v>
      </c>
      <c r="T17" s="19">
        <f>DATE($AD$4,$AE$4+1,18)</f>
        <v>46344</v>
      </c>
      <c r="U17" s="19">
        <f>DATE($AD$4,$AE$4+1,19)</f>
        <v>46345</v>
      </c>
      <c r="V17" s="19">
        <f>DATE($AD$4,$AE$4+1,20)</f>
        <v>46346</v>
      </c>
      <c r="W17" s="19">
        <f>DATE($AD$4,$AE$4+1,21)</f>
        <v>46347</v>
      </c>
      <c r="X17" s="19">
        <f>DATE($AD$4,$AE$4+1,22)</f>
        <v>46348</v>
      </c>
      <c r="Y17" s="19">
        <f>DATE($AD$4,$AE$4+1,23)</f>
        <v>46349</v>
      </c>
      <c r="Z17" s="19">
        <f>DATE($AD$4,$AE$4+1,24)</f>
        <v>46350</v>
      </c>
      <c r="AA17" s="19">
        <f>DATE($AD$4,$AE$4+1,25)</f>
        <v>46351</v>
      </c>
      <c r="AB17" s="19">
        <f>DATE($AD$4,$AE$4+1,26)</f>
        <v>46352</v>
      </c>
      <c r="AC17" s="19">
        <f>DATE($AD$4,$AE$4+1,27)</f>
        <v>46353</v>
      </c>
      <c r="AD17" s="19">
        <f>DATE($AD$4,$AE$4+1,28)</f>
        <v>46354</v>
      </c>
      <c r="AE17" s="19">
        <f>DATE($AD$4,$AE$4+1,29)</f>
        <v>46355</v>
      </c>
      <c r="AF17" s="19">
        <f>DATE($AD$4,$AE$4+1,30)</f>
        <v>46356</v>
      </c>
      <c r="AG17" s="19">
        <f>DATE($AD$4,$AE$4+1,31)</f>
        <v>46357</v>
      </c>
      <c r="AH17" s="79"/>
      <c r="AI17" s="78"/>
      <c r="AJ17" s="72"/>
      <c r="AK17" s="72"/>
      <c r="AL17" s="72"/>
      <c r="AM17" s="72"/>
    </row>
    <row r="18" spans="2:41" hidden="1">
      <c r="B18" s="3"/>
      <c r="C18" s="22">
        <f>WEEKDAY(C17)</f>
        <v>1</v>
      </c>
      <c r="D18" s="22">
        <f t="shared" ref="D18" si="2">WEEKDAY(D17)</f>
        <v>2</v>
      </c>
      <c r="E18" s="22">
        <f t="shared" ref="E18" si="3">WEEKDAY(E17)</f>
        <v>3</v>
      </c>
      <c r="F18" s="22">
        <f t="shared" ref="F18" si="4">WEEKDAY(F17)</f>
        <v>4</v>
      </c>
      <c r="G18" s="22">
        <f t="shared" ref="G18" si="5">WEEKDAY(G17)</f>
        <v>5</v>
      </c>
      <c r="H18" s="22">
        <f t="shared" ref="H18" si="6">WEEKDAY(H17)</f>
        <v>6</v>
      </c>
      <c r="I18" s="22">
        <f t="shared" ref="I18" si="7">WEEKDAY(I17)</f>
        <v>7</v>
      </c>
      <c r="J18" s="22">
        <f t="shared" ref="J18" si="8">WEEKDAY(J17)</f>
        <v>1</v>
      </c>
      <c r="K18" s="22">
        <f t="shared" ref="K18" si="9">WEEKDAY(K17)</f>
        <v>2</v>
      </c>
      <c r="L18" s="22">
        <f t="shared" ref="L18" si="10">WEEKDAY(L17)</f>
        <v>3</v>
      </c>
      <c r="M18" s="22">
        <f t="shared" ref="M18" si="11">WEEKDAY(M17)</f>
        <v>4</v>
      </c>
      <c r="N18" s="22">
        <f t="shared" ref="N18" si="12">WEEKDAY(N17)</f>
        <v>5</v>
      </c>
      <c r="O18" s="22">
        <f t="shared" ref="O18" si="13">WEEKDAY(O17)</f>
        <v>6</v>
      </c>
      <c r="P18" s="22">
        <f t="shared" ref="P18" si="14">WEEKDAY(P17)</f>
        <v>7</v>
      </c>
      <c r="Q18" s="22">
        <f t="shared" ref="Q18" si="15">WEEKDAY(Q17)</f>
        <v>1</v>
      </c>
      <c r="R18" s="22">
        <f t="shared" ref="R18" si="16">WEEKDAY(R17)</f>
        <v>2</v>
      </c>
      <c r="S18" s="22">
        <f t="shared" ref="S18" si="17">WEEKDAY(S17)</f>
        <v>3</v>
      </c>
      <c r="T18" s="22">
        <f t="shared" ref="T18" si="18">WEEKDAY(T17)</f>
        <v>4</v>
      </c>
      <c r="U18" s="22">
        <f t="shared" ref="U18" si="19">WEEKDAY(U17)</f>
        <v>5</v>
      </c>
      <c r="V18" s="22">
        <f t="shared" ref="V18" si="20">WEEKDAY(V17)</f>
        <v>6</v>
      </c>
      <c r="W18" s="22">
        <f t="shared" ref="W18" si="21">WEEKDAY(W17)</f>
        <v>7</v>
      </c>
      <c r="X18" s="22">
        <f t="shared" ref="X18" si="22">WEEKDAY(X17)</f>
        <v>1</v>
      </c>
      <c r="Y18" s="22">
        <f t="shared" ref="Y18" si="23">WEEKDAY(Y17)</f>
        <v>2</v>
      </c>
      <c r="Z18" s="22">
        <f t="shared" ref="Z18" si="24">WEEKDAY(Z17)</f>
        <v>3</v>
      </c>
      <c r="AA18" s="22">
        <f t="shared" ref="AA18" si="25">WEEKDAY(AA17)</f>
        <v>4</v>
      </c>
      <c r="AB18" s="22">
        <f t="shared" ref="AB18" si="26">WEEKDAY(AB17)</f>
        <v>5</v>
      </c>
      <c r="AC18" s="22">
        <f t="shared" ref="AC18" si="27">WEEKDAY(AC17)</f>
        <v>6</v>
      </c>
      <c r="AD18" s="22">
        <f t="shared" ref="AD18" si="28">WEEKDAY(AD17)</f>
        <v>7</v>
      </c>
      <c r="AE18" s="22">
        <f t="shared" ref="AE18" si="29">WEEKDAY(AE17)</f>
        <v>1</v>
      </c>
      <c r="AF18" s="22">
        <f t="shared" ref="AF18" si="30">WEEKDAY(AF17)</f>
        <v>2</v>
      </c>
      <c r="AG18" s="22">
        <f t="shared" ref="AG18" si="31">WEEKDAY(AG17)</f>
        <v>3</v>
      </c>
      <c r="AH18" s="79"/>
      <c r="AI18" s="78"/>
      <c r="AJ18" s="72"/>
      <c r="AK18" s="72"/>
      <c r="AL18" s="72"/>
      <c r="AM18" s="72"/>
      <c r="AN18" s="24"/>
    </row>
    <row r="19" spans="2:41">
      <c r="B19" s="3" t="s">
        <v>3</v>
      </c>
      <c r="C19" s="21">
        <f>C17</f>
        <v>46327</v>
      </c>
      <c r="D19" s="21">
        <f t="shared" ref="D19:AG19" si="32">D17</f>
        <v>46328</v>
      </c>
      <c r="E19" s="21">
        <f t="shared" si="32"/>
        <v>46329</v>
      </c>
      <c r="F19" s="21">
        <f t="shared" si="32"/>
        <v>46330</v>
      </c>
      <c r="G19" s="21">
        <f t="shared" si="32"/>
        <v>46331</v>
      </c>
      <c r="H19" s="21">
        <f t="shared" si="32"/>
        <v>46332</v>
      </c>
      <c r="I19" s="21">
        <f t="shared" si="32"/>
        <v>46333</v>
      </c>
      <c r="J19" s="21">
        <f t="shared" si="32"/>
        <v>46334</v>
      </c>
      <c r="K19" s="21">
        <f t="shared" si="32"/>
        <v>46335</v>
      </c>
      <c r="L19" s="21">
        <f t="shared" si="32"/>
        <v>46336</v>
      </c>
      <c r="M19" s="21">
        <f t="shared" si="32"/>
        <v>46337</v>
      </c>
      <c r="N19" s="21">
        <f t="shared" si="32"/>
        <v>46338</v>
      </c>
      <c r="O19" s="21">
        <f t="shared" si="32"/>
        <v>46339</v>
      </c>
      <c r="P19" s="21">
        <f t="shared" si="32"/>
        <v>46340</v>
      </c>
      <c r="Q19" s="21">
        <f t="shared" si="32"/>
        <v>46341</v>
      </c>
      <c r="R19" s="21">
        <f t="shared" si="32"/>
        <v>46342</v>
      </c>
      <c r="S19" s="21">
        <f t="shared" si="32"/>
        <v>46343</v>
      </c>
      <c r="T19" s="21">
        <f t="shared" si="32"/>
        <v>46344</v>
      </c>
      <c r="U19" s="21">
        <f t="shared" si="32"/>
        <v>46345</v>
      </c>
      <c r="V19" s="21">
        <f t="shared" si="32"/>
        <v>46346</v>
      </c>
      <c r="W19" s="21">
        <f t="shared" si="32"/>
        <v>46347</v>
      </c>
      <c r="X19" s="21">
        <f t="shared" si="32"/>
        <v>46348</v>
      </c>
      <c r="Y19" s="21">
        <f t="shared" si="32"/>
        <v>46349</v>
      </c>
      <c r="Z19" s="21">
        <f t="shared" si="32"/>
        <v>46350</v>
      </c>
      <c r="AA19" s="21">
        <f t="shared" si="32"/>
        <v>46351</v>
      </c>
      <c r="AB19" s="21">
        <f t="shared" si="32"/>
        <v>46352</v>
      </c>
      <c r="AC19" s="21">
        <f t="shared" si="32"/>
        <v>46353</v>
      </c>
      <c r="AD19" s="21">
        <f t="shared" si="32"/>
        <v>46354</v>
      </c>
      <c r="AE19" s="21">
        <f t="shared" si="32"/>
        <v>46355</v>
      </c>
      <c r="AF19" s="21">
        <f t="shared" si="32"/>
        <v>46356</v>
      </c>
      <c r="AG19" s="21">
        <f t="shared" si="32"/>
        <v>46357</v>
      </c>
      <c r="AH19" s="79"/>
      <c r="AI19" s="78"/>
      <c r="AJ19" s="72"/>
      <c r="AK19" s="72"/>
      <c r="AL19" s="72"/>
      <c r="AM19" s="72"/>
    </row>
    <row r="20" spans="2:41" ht="27" customHeight="1">
      <c r="B20" s="78" t="s">
        <v>8</v>
      </c>
      <c r="C20" s="81"/>
      <c r="D20" s="81"/>
      <c r="E20" s="99"/>
      <c r="F20" s="83"/>
      <c r="G20" s="81"/>
      <c r="H20" s="81"/>
      <c r="I20" s="81"/>
      <c r="J20" s="81"/>
      <c r="K20" s="81"/>
      <c r="L20" s="83"/>
      <c r="M20" s="83"/>
      <c r="N20" s="81"/>
      <c r="O20" s="81"/>
      <c r="P20" s="81"/>
      <c r="Q20" s="81"/>
      <c r="R20" s="81"/>
      <c r="S20" s="83"/>
      <c r="T20" s="83"/>
      <c r="U20" s="81"/>
      <c r="V20" s="81"/>
      <c r="W20" s="81"/>
      <c r="X20" s="81"/>
      <c r="Y20" s="84"/>
      <c r="Z20" s="83"/>
      <c r="AA20" s="83"/>
      <c r="AB20" s="81"/>
      <c r="AC20" s="81"/>
      <c r="AD20" s="81"/>
      <c r="AE20" s="81"/>
      <c r="AF20" s="81"/>
      <c r="AG20" s="80"/>
      <c r="AH20" s="79"/>
      <c r="AI20" s="78"/>
      <c r="AJ20" s="72"/>
      <c r="AK20" s="72"/>
      <c r="AL20" s="72"/>
      <c r="AM20" s="72"/>
    </row>
    <row r="21" spans="2:41" ht="27" customHeight="1">
      <c r="B21" s="79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5"/>
      <c r="Z21" s="82"/>
      <c r="AA21" s="82"/>
      <c r="AB21" s="82"/>
      <c r="AC21" s="82"/>
      <c r="AD21" s="82"/>
      <c r="AE21" s="82"/>
      <c r="AF21" s="82"/>
      <c r="AG21" s="80"/>
      <c r="AH21" s="79"/>
      <c r="AI21" s="78"/>
      <c r="AJ21" s="72"/>
      <c r="AK21" s="72"/>
      <c r="AL21" s="72"/>
      <c r="AM21" s="72"/>
    </row>
    <row r="22" spans="2:41" ht="27" customHeight="1">
      <c r="B22" s="79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5"/>
      <c r="Z22" s="82"/>
      <c r="AA22" s="82"/>
      <c r="AB22" s="82"/>
      <c r="AC22" s="82"/>
      <c r="AD22" s="82"/>
      <c r="AE22" s="82"/>
      <c r="AF22" s="82"/>
      <c r="AG22" s="80"/>
      <c r="AH22" s="79"/>
      <c r="AI22" s="78"/>
      <c r="AJ22" s="72"/>
      <c r="AK22" s="72"/>
      <c r="AL22" s="72"/>
      <c r="AM22" s="72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46357</v>
      </c>
      <c r="AJ23" s="14">
        <f>COUNTIF(B23:AF23,"×")</f>
        <v>0</v>
      </c>
      <c r="AK23" s="25">
        <f>MAX(AC17:AG17)</f>
        <v>46357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95">
        <f>DATE($AD$4,$AE$4+2,1)</f>
        <v>46357</v>
      </c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7"/>
      <c r="AH25" s="78" t="s">
        <v>10</v>
      </c>
      <c r="AI25" s="78" t="s">
        <v>16</v>
      </c>
      <c r="AJ25" s="72" t="s">
        <v>31</v>
      </c>
      <c r="AK25" s="72" t="s">
        <v>33</v>
      </c>
      <c r="AL25" s="72" t="s">
        <v>32</v>
      </c>
      <c r="AM25" s="72" t="s">
        <v>34</v>
      </c>
      <c r="AO25" s="23"/>
    </row>
    <row r="26" spans="2:41">
      <c r="B26" s="9" t="s">
        <v>2</v>
      </c>
      <c r="C26" s="19">
        <f>DATE($AD$4,$AE$4+2,1)</f>
        <v>46357</v>
      </c>
      <c r="D26" s="19">
        <f>DATE($AD$4,$AE$4+2,2)</f>
        <v>46358</v>
      </c>
      <c r="E26" s="19">
        <f>DATE($AD$4,$AE$4+2,3)</f>
        <v>46359</v>
      </c>
      <c r="F26" s="19">
        <f>DATE($AD$4,$AE$4+2,4)</f>
        <v>46360</v>
      </c>
      <c r="G26" s="19">
        <f>DATE($AD$4,$AE$4+2,5)</f>
        <v>46361</v>
      </c>
      <c r="H26" s="19">
        <f>DATE($AD$4,$AE$4+2,6)</f>
        <v>46362</v>
      </c>
      <c r="I26" s="19">
        <f>DATE($AD$4,$AE$4+2,7)</f>
        <v>46363</v>
      </c>
      <c r="J26" s="19">
        <f>DATE($AD$4,$AE$4+2,8)</f>
        <v>46364</v>
      </c>
      <c r="K26" s="19">
        <f>DATE($AD$4,$AE$4+2,9)</f>
        <v>46365</v>
      </c>
      <c r="L26" s="19">
        <f>DATE($AD$4,$AE$4+2,10)</f>
        <v>46366</v>
      </c>
      <c r="M26" s="19">
        <f>DATE($AD$4,$AE$4+2,11)</f>
        <v>46367</v>
      </c>
      <c r="N26" s="19">
        <f>DATE($AD$4,$AE$4+2,12)</f>
        <v>46368</v>
      </c>
      <c r="O26" s="19">
        <f>DATE($AD$4,$AE$4+2,13)</f>
        <v>46369</v>
      </c>
      <c r="P26" s="19">
        <f>DATE($AD$4,$AE$4+2,14)</f>
        <v>46370</v>
      </c>
      <c r="Q26" s="19">
        <f>DATE($AD$4,$AE$4+2,15)</f>
        <v>46371</v>
      </c>
      <c r="R26" s="19">
        <f>DATE($AD$4,$AE$4+2,16)</f>
        <v>46372</v>
      </c>
      <c r="S26" s="19">
        <f>DATE($AD$4,$AE$4+2,17)</f>
        <v>46373</v>
      </c>
      <c r="T26" s="19">
        <f>DATE($AD$4,$AE$4+2,18)</f>
        <v>46374</v>
      </c>
      <c r="U26" s="19">
        <f>DATE($AD$4,$AE$4+2,19)</f>
        <v>46375</v>
      </c>
      <c r="V26" s="19">
        <f>DATE($AD$4,$AE$4+2,20)</f>
        <v>46376</v>
      </c>
      <c r="W26" s="19">
        <f>DATE($AD$4,$AE$4+2,21)</f>
        <v>46377</v>
      </c>
      <c r="X26" s="19">
        <f>DATE($AD$4,$AE$4+2,22)</f>
        <v>46378</v>
      </c>
      <c r="Y26" s="19">
        <f>DATE($AD$4,$AE$4+2,23)</f>
        <v>46379</v>
      </c>
      <c r="Z26" s="19">
        <f>DATE($AD$4,$AE$4+2,24)</f>
        <v>46380</v>
      </c>
      <c r="AA26" s="19">
        <f>DATE($AD$4,$AE$4+2,25)</f>
        <v>46381</v>
      </c>
      <c r="AB26" s="19">
        <f>DATE($AD$4,$AE$4+2,26)</f>
        <v>46382</v>
      </c>
      <c r="AC26" s="19">
        <f>DATE($AD$4,$AE$4+2,27)</f>
        <v>46383</v>
      </c>
      <c r="AD26" s="19">
        <f>DATE($AD$4,$AE$4+2,28)</f>
        <v>46384</v>
      </c>
      <c r="AE26" s="19">
        <f>DATE($AD$4,$AE$4+2,29)</f>
        <v>46385</v>
      </c>
      <c r="AF26" s="19">
        <f>DATE($AD$4,$AE$4+2,30)</f>
        <v>46386</v>
      </c>
      <c r="AG26" s="19">
        <f>DATE($AD$4,$AE$4+2,31)</f>
        <v>46387</v>
      </c>
      <c r="AH26" s="79"/>
      <c r="AI26" s="78"/>
      <c r="AJ26" s="72"/>
      <c r="AK26" s="72"/>
      <c r="AL26" s="72"/>
      <c r="AM26" s="72"/>
    </row>
    <row r="27" spans="2:41" hidden="1">
      <c r="B27" s="3"/>
      <c r="C27" s="22">
        <f>WEEKDAY(C26)</f>
        <v>3</v>
      </c>
      <c r="D27" s="22">
        <f t="shared" ref="D27" si="33">WEEKDAY(D26)</f>
        <v>4</v>
      </c>
      <c r="E27" s="22">
        <f t="shared" ref="E27" si="34">WEEKDAY(E26)</f>
        <v>5</v>
      </c>
      <c r="F27" s="22">
        <f t="shared" ref="F27" si="35">WEEKDAY(F26)</f>
        <v>6</v>
      </c>
      <c r="G27" s="22">
        <f t="shared" ref="G27" si="36">WEEKDAY(G26)</f>
        <v>7</v>
      </c>
      <c r="H27" s="22">
        <f t="shared" ref="H27" si="37">WEEKDAY(H26)</f>
        <v>1</v>
      </c>
      <c r="I27" s="22">
        <f t="shared" ref="I27" si="38">WEEKDAY(I26)</f>
        <v>2</v>
      </c>
      <c r="J27" s="22">
        <f t="shared" ref="J27" si="39">WEEKDAY(J26)</f>
        <v>3</v>
      </c>
      <c r="K27" s="22">
        <f t="shared" ref="K27" si="40">WEEKDAY(K26)</f>
        <v>4</v>
      </c>
      <c r="L27" s="22">
        <f t="shared" ref="L27" si="41">WEEKDAY(L26)</f>
        <v>5</v>
      </c>
      <c r="M27" s="22">
        <f t="shared" ref="M27" si="42">WEEKDAY(M26)</f>
        <v>6</v>
      </c>
      <c r="N27" s="22">
        <f t="shared" ref="N27" si="43">WEEKDAY(N26)</f>
        <v>7</v>
      </c>
      <c r="O27" s="22">
        <f t="shared" ref="O27" si="44">WEEKDAY(O26)</f>
        <v>1</v>
      </c>
      <c r="P27" s="22">
        <f t="shared" ref="P27" si="45">WEEKDAY(P26)</f>
        <v>2</v>
      </c>
      <c r="Q27" s="22">
        <f t="shared" ref="Q27" si="46">WEEKDAY(Q26)</f>
        <v>3</v>
      </c>
      <c r="R27" s="22">
        <f t="shared" ref="R27" si="47">WEEKDAY(R26)</f>
        <v>4</v>
      </c>
      <c r="S27" s="22">
        <f t="shared" ref="S27" si="48">WEEKDAY(S26)</f>
        <v>5</v>
      </c>
      <c r="T27" s="22">
        <f t="shared" ref="T27" si="49">WEEKDAY(T26)</f>
        <v>6</v>
      </c>
      <c r="U27" s="22">
        <f t="shared" ref="U27" si="50">WEEKDAY(U26)</f>
        <v>7</v>
      </c>
      <c r="V27" s="22">
        <f t="shared" ref="V27" si="51">WEEKDAY(V26)</f>
        <v>1</v>
      </c>
      <c r="W27" s="22">
        <f t="shared" ref="W27" si="52">WEEKDAY(W26)</f>
        <v>2</v>
      </c>
      <c r="X27" s="22">
        <f t="shared" ref="X27" si="53">WEEKDAY(X26)</f>
        <v>3</v>
      </c>
      <c r="Y27" s="22">
        <f t="shared" ref="Y27" si="54">WEEKDAY(Y26)</f>
        <v>4</v>
      </c>
      <c r="Z27" s="22">
        <f t="shared" ref="Z27" si="55">WEEKDAY(Z26)</f>
        <v>5</v>
      </c>
      <c r="AA27" s="22">
        <f t="shared" ref="AA27" si="56">WEEKDAY(AA26)</f>
        <v>6</v>
      </c>
      <c r="AB27" s="22">
        <f t="shared" ref="AB27" si="57">WEEKDAY(AB26)</f>
        <v>7</v>
      </c>
      <c r="AC27" s="22">
        <f t="shared" ref="AC27" si="58">WEEKDAY(AC26)</f>
        <v>1</v>
      </c>
      <c r="AD27" s="22">
        <f t="shared" ref="AD27" si="59">WEEKDAY(AD26)</f>
        <v>2</v>
      </c>
      <c r="AE27" s="22">
        <f t="shared" ref="AE27" si="60">WEEKDAY(AE26)</f>
        <v>3</v>
      </c>
      <c r="AF27" s="22">
        <f t="shared" ref="AF27" si="61">WEEKDAY(AF26)</f>
        <v>4</v>
      </c>
      <c r="AG27" s="22">
        <f t="shared" ref="AG27" si="62">WEEKDAY(AG26)</f>
        <v>5</v>
      </c>
      <c r="AH27" s="79"/>
      <c r="AI27" s="78"/>
      <c r="AJ27" s="72"/>
      <c r="AK27" s="72"/>
      <c r="AL27" s="72"/>
      <c r="AM27" s="72"/>
      <c r="AN27" s="24"/>
    </row>
    <row r="28" spans="2:41">
      <c r="B28" s="3" t="s">
        <v>3</v>
      </c>
      <c r="C28" s="21">
        <f>C26</f>
        <v>46357</v>
      </c>
      <c r="D28" s="21">
        <f t="shared" ref="D28:AF28" si="63">D26</f>
        <v>46358</v>
      </c>
      <c r="E28" s="21">
        <f t="shared" si="63"/>
        <v>46359</v>
      </c>
      <c r="F28" s="21">
        <f t="shared" si="63"/>
        <v>46360</v>
      </c>
      <c r="G28" s="21">
        <f t="shared" si="63"/>
        <v>46361</v>
      </c>
      <c r="H28" s="21">
        <f t="shared" si="63"/>
        <v>46362</v>
      </c>
      <c r="I28" s="21">
        <f t="shared" si="63"/>
        <v>46363</v>
      </c>
      <c r="J28" s="21">
        <f t="shared" si="63"/>
        <v>46364</v>
      </c>
      <c r="K28" s="21">
        <f t="shared" si="63"/>
        <v>46365</v>
      </c>
      <c r="L28" s="21">
        <f t="shared" si="63"/>
        <v>46366</v>
      </c>
      <c r="M28" s="21">
        <f t="shared" si="63"/>
        <v>46367</v>
      </c>
      <c r="N28" s="21">
        <f t="shared" si="63"/>
        <v>46368</v>
      </c>
      <c r="O28" s="21">
        <f t="shared" si="63"/>
        <v>46369</v>
      </c>
      <c r="P28" s="21">
        <f t="shared" si="63"/>
        <v>46370</v>
      </c>
      <c r="Q28" s="21">
        <f t="shared" si="63"/>
        <v>46371</v>
      </c>
      <c r="R28" s="21">
        <f t="shared" si="63"/>
        <v>46372</v>
      </c>
      <c r="S28" s="21">
        <f t="shared" si="63"/>
        <v>46373</v>
      </c>
      <c r="T28" s="21">
        <f t="shared" si="63"/>
        <v>46374</v>
      </c>
      <c r="U28" s="21">
        <f t="shared" si="63"/>
        <v>46375</v>
      </c>
      <c r="V28" s="21">
        <f t="shared" si="63"/>
        <v>46376</v>
      </c>
      <c r="W28" s="21">
        <f t="shared" si="63"/>
        <v>46377</v>
      </c>
      <c r="X28" s="21">
        <f t="shared" si="63"/>
        <v>46378</v>
      </c>
      <c r="Y28" s="21">
        <f t="shared" si="63"/>
        <v>46379</v>
      </c>
      <c r="Z28" s="21">
        <f t="shared" si="63"/>
        <v>46380</v>
      </c>
      <c r="AA28" s="21">
        <f t="shared" si="63"/>
        <v>46381</v>
      </c>
      <c r="AB28" s="21">
        <f t="shared" si="63"/>
        <v>46382</v>
      </c>
      <c r="AC28" s="21">
        <f t="shared" si="63"/>
        <v>46383</v>
      </c>
      <c r="AD28" s="21">
        <f t="shared" si="63"/>
        <v>46384</v>
      </c>
      <c r="AE28" s="21">
        <f t="shared" si="63"/>
        <v>46385</v>
      </c>
      <c r="AF28" s="21">
        <f t="shared" si="63"/>
        <v>46386</v>
      </c>
      <c r="AG28" s="21">
        <f>AG26</f>
        <v>46387</v>
      </c>
      <c r="AH28" s="79"/>
      <c r="AI28" s="78"/>
      <c r="AJ28" s="72"/>
      <c r="AK28" s="72"/>
      <c r="AL28" s="72"/>
      <c r="AM28" s="72"/>
      <c r="AN28" s="24"/>
    </row>
    <row r="29" spans="2:41" ht="27" customHeight="1">
      <c r="B29" s="78" t="s">
        <v>8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8"/>
      <c r="Z29" s="99"/>
      <c r="AA29" s="81"/>
      <c r="AB29" s="81"/>
      <c r="AC29" s="81"/>
      <c r="AD29" s="81"/>
      <c r="AE29" s="84"/>
      <c r="AF29" s="84"/>
      <c r="AG29" s="86"/>
      <c r="AH29" s="79"/>
      <c r="AI29" s="78"/>
      <c r="AJ29" s="72"/>
      <c r="AK29" s="72"/>
      <c r="AL29" s="72"/>
      <c r="AM29" s="72"/>
    </row>
    <row r="30" spans="2:41" ht="27" customHeight="1">
      <c r="B30" s="79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5"/>
      <c r="Z30" s="82"/>
      <c r="AA30" s="82"/>
      <c r="AB30" s="82"/>
      <c r="AC30" s="82"/>
      <c r="AD30" s="82"/>
      <c r="AE30" s="85"/>
      <c r="AF30" s="85"/>
      <c r="AG30" s="87"/>
      <c r="AH30" s="79"/>
      <c r="AI30" s="78"/>
      <c r="AJ30" s="72"/>
      <c r="AK30" s="72"/>
      <c r="AL30" s="72"/>
      <c r="AM30" s="72"/>
    </row>
    <row r="31" spans="2:41" ht="27" customHeight="1">
      <c r="B31" s="79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5"/>
      <c r="Z31" s="82"/>
      <c r="AA31" s="82"/>
      <c r="AB31" s="82"/>
      <c r="AC31" s="82"/>
      <c r="AD31" s="82"/>
      <c r="AE31" s="85"/>
      <c r="AF31" s="85"/>
      <c r="AG31" s="87"/>
      <c r="AH31" s="79"/>
      <c r="AI31" s="78"/>
      <c r="AJ31" s="72"/>
      <c r="AK31" s="72"/>
      <c r="AL31" s="72"/>
      <c r="AM31" s="72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46387</v>
      </c>
      <c r="AJ32" s="14">
        <f>COUNTIF(B32:AF32,"×")</f>
        <v>0</v>
      </c>
      <c r="AK32" s="25">
        <f>MAX(AC26:AG26)</f>
        <v>46387</v>
      </c>
      <c r="AL32" s="14">
        <f>COUNTIF(C27:AG27,7)+COUNTIF(C27:AG27,1)</f>
        <v>8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95">
        <f>DATE($AD$4,$AE$4+3,1)</f>
        <v>46388</v>
      </c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7"/>
      <c r="AH34" s="78" t="s">
        <v>10</v>
      </c>
      <c r="AI34" s="78" t="s">
        <v>16</v>
      </c>
      <c r="AJ34" s="72" t="s">
        <v>31</v>
      </c>
      <c r="AK34" s="72" t="s">
        <v>33</v>
      </c>
      <c r="AL34" s="72" t="s">
        <v>32</v>
      </c>
      <c r="AM34" s="72" t="s">
        <v>34</v>
      </c>
      <c r="AO34" s="23"/>
    </row>
    <row r="35" spans="2:41">
      <c r="B35" s="9" t="s">
        <v>2</v>
      </c>
      <c r="C35" s="19">
        <f>DATE($AD$4,$AE$4+3,1)</f>
        <v>46388</v>
      </c>
      <c r="D35" s="19">
        <f>DATE($AD$4,$AE$4+3,2)</f>
        <v>46389</v>
      </c>
      <c r="E35" s="19">
        <f>DATE($AD$4,$AE$4+3,3)</f>
        <v>46390</v>
      </c>
      <c r="F35" s="19">
        <f>DATE($AD$4,$AE$4+3,4)</f>
        <v>46391</v>
      </c>
      <c r="G35" s="19">
        <f>DATE($AD$4,$AE$4+3,5)</f>
        <v>46392</v>
      </c>
      <c r="H35" s="19">
        <f>DATE($AD$4,$AE$4+3,6)</f>
        <v>46393</v>
      </c>
      <c r="I35" s="19">
        <f>DATE($AD$4,$AE$4+3,7)</f>
        <v>46394</v>
      </c>
      <c r="J35" s="19">
        <f>DATE($AD$4,$AE$4+3,8)</f>
        <v>46395</v>
      </c>
      <c r="K35" s="19">
        <f>DATE($AD$4,$AE$4+3,9)</f>
        <v>46396</v>
      </c>
      <c r="L35" s="19">
        <f>DATE($AD$4,$AE$4+3,10)</f>
        <v>46397</v>
      </c>
      <c r="M35" s="19">
        <f>DATE($AD$4,$AE$4+3,11)</f>
        <v>46398</v>
      </c>
      <c r="N35" s="19">
        <f>DATE($AD$4,$AE$4+3,12)</f>
        <v>46399</v>
      </c>
      <c r="O35" s="19">
        <f>DATE($AD$4,$AE$4+3,13)</f>
        <v>46400</v>
      </c>
      <c r="P35" s="19">
        <f>DATE($AD$4,$AE$4+3,14)</f>
        <v>46401</v>
      </c>
      <c r="Q35" s="19">
        <f>DATE($AD$4,$AE$4+3,15)</f>
        <v>46402</v>
      </c>
      <c r="R35" s="19">
        <f>DATE($AD$4,$AE$4+3,16)</f>
        <v>46403</v>
      </c>
      <c r="S35" s="19">
        <f>DATE($AD$4,$AE$4+3,17)</f>
        <v>46404</v>
      </c>
      <c r="T35" s="19">
        <f>DATE($AD$4,$AE$4+3,18)</f>
        <v>46405</v>
      </c>
      <c r="U35" s="19">
        <f>DATE($AD$4,$AE$4+3,19)</f>
        <v>46406</v>
      </c>
      <c r="V35" s="19">
        <f>DATE($AD$4,$AE$4+3,20)</f>
        <v>46407</v>
      </c>
      <c r="W35" s="19">
        <f>DATE($AD$4,$AE$4+3,21)</f>
        <v>46408</v>
      </c>
      <c r="X35" s="19">
        <f>DATE($AD$4,$AE$4+3,22)</f>
        <v>46409</v>
      </c>
      <c r="Y35" s="19">
        <f>DATE($AD$4,$AE$4+3,23)</f>
        <v>46410</v>
      </c>
      <c r="Z35" s="19">
        <f>DATE($AD$4,$AE$4+3,24)</f>
        <v>46411</v>
      </c>
      <c r="AA35" s="19">
        <f>DATE($AD$4,$AE$4+3,25)</f>
        <v>46412</v>
      </c>
      <c r="AB35" s="19">
        <f>DATE($AD$4,$AE$4+3,26)</f>
        <v>46413</v>
      </c>
      <c r="AC35" s="19">
        <f>DATE($AD$4,$AE$4+3,27)</f>
        <v>46414</v>
      </c>
      <c r="AD35" s="19">
        <f>DATE($AD$4,$AE$4+3,28)</f>
        <v>46415</v>
      </c>
      <c r="AE35" s="19">
        <f>DATE($AD$4,$AE$4+3,29)</f>
        <v>46416</v>
      </c>
      <c r="AF35" s="19">
        <f>DATE($AD$4,$AE$4+3,30)</f>
        <v>46417</v>
      </c>
      <c r="AG35" s="19">
        <f>DATE($AD$4,$AE$4+3,31)</f>
        <v>46418</v>
      </c>
      <c r="AH35" s="79"/>
      <c r="AI35" s="78"/>
      <c r="AJ35" s="72"/>
      <c r="AK35" s="72"/>
      <c r="AL35" s="72"/>
      <c r="AM35" s="72"/>
    </row>
    <row r="36" spans="2:41" hidden="1">
      <c r="B36" s="3"/>
      <c r="C36" s="22">
        <f>WEEKDAY(C35)</f>
        <v>6</v>
      </c>
      <c r="D36" s="22">
        <f t="shared" ref="D36" si="64">WEEKDAY(D35)</f>
        <v>7</v>
      </c>
      <c r="E36" s="22">
        <f t="shared" ref="E36" si="65">WEEKDAY(E35)</f>
        <v>1</v>
      </c>
      <c r="F36" s="22">
        <f t="shared" ref="F36" si="66">WEEKDAY(F35)</f>
        <v>2</v>
      </c>
      <c r="G36" s="22">
        <f t="shared" ref="G36" si="67">WEEKDAY(G35)</f>
        <v>3</v>
      </c>
      <c r="H36" s="22">
        <f t="shared" ref="H36" si="68">WEEKDAY(H35)</f>
        <v>4</v>
      </c>
      <c r="I36" s="22">
        <f t="shared" ref="I36" si="69">WEEKDAY(I35)</f>
        <v>5</v>
      </c>
      <c r="J36" s="22">
        <f t="shared" ref="J36" si="70">WEEKDAY(J35)</f>
        <v>6</v>
      </c>
      <c r="K36" s="22">
        <f t="shared" ref="K36" si="71">WEEKDAY(K35)</f>
        <v>7</v>
      </c>
      <c r="L36" s="22">
        <f t="shared" ref="L36" si="72">WEEKDAY(L35)</f>
        <v>1</v>
      </c>
      <c r="M36" s="22">
        <f t="shared" ref="M36" si="73">WEEKDAY(M35)</f>
        <v>2</v>
      </c>
      <c r="N36" s="22">
        <f t="shared" ref="N36" si="74">WEEKDAY(N35)</f>
        <v>3</v>
      </c>
      <c r="O36" s="22">
        <f t="shared" ref="O36" si="75">WEEKDAY(O35)</f>
        <v>4</v>
      </c>
      <c r="P36" s="22">
        <f t="shared" ref="P36" si="76">WEEKDAY(P35)</f>
        <v>5</v>
      </c>
      <c r="Q36" s="22">
        <f t="shared" ref="Q36" si="77">WEEKDAY(Q35)</f>
        <v>6</v>
      </c>
      <c r="R36" s="22">
        <f t="shared" ref="R36" si="78">WEEKDAY(R35)</f>
        <v>7</v>
      </c>
      <c r="S36" s="22">
        <f t="shared" ref="S36" si="79">WEEKDAY(S35)</f>
        <v>1</v>
      </c>
      <c r="T36" s="22">
        <f t="shared" ref="T36" si="80">WEEKDAY(T35)</f>
        <v>2</v>
      </c>
      <c r="U36" s="22">
        <f t="shared" ref="U36" si="81">WEEKDAY(U35)</f>
        <v>3</v>
      </c>
      <c r="V36" s="22">
        <f t="shared" ref="V36" si="82">WEEKDAY(V35)</f>
        <v>4</v>
      </c>
      <c r="W36" s="22">
        <f t="shared" ref="W36" si="83">WEEKDAY(W35)</f>
        <v>5</v>
      </c>
      <c r="X36" s="22">
        <f t="shared" ref="X36" si="84">WEEKDAY(X35)</f>
        <v>6</v>
      </c>
      <c r="Y36" s="22">
        <f t="shared" ref="Y36" si="85">WEEKDAY(Y35)</f>
        <v>7</v>
      </c>
      <c r="Z36" s="22">
        <f t="shared" ref="Z36" si="86">WEEKDAY(Z35)</f>
        <v>1</v>
      </c>
      <c r="AA36" s="22">
        <f t="shared" ref="AA36" si="87">WEEKDAY(AA35)</f>
        <v>2</v>
      </c>
      <c r="AB36" s="22">
        <f t="shared" ref="AB36" si="88">WEEKDAY(AB35)</f>
        <v>3</v>
      </c>
      <c r="AC36" s="22">
        <f t="shared" ref="AC36" si="89">WEEKDAY(AC35)</f>
        <v>4</v>
      </c>
      <c r="AD36" s="22">
        <f t="shared" ref="AD36" si="90">WEEKDAY(AD35)</f>
        <v>5</v>
      </c>
      <c r="AE36" s="22">
        <f t="shared" ref="AE36" si="91">WEEKDAY(AE35)</f>
        <v>6</v>
      </c>
      <c r="AF36" s="22">
        <f t="shared" ref="AF36" si="92">WEEKDAY(AF35)</f>
        <v>7</v>
      </c>
      <c r="AG36" s="22">
        <f t="shared" ref="AG36" si="93">WEEKDAY(AG35)</f>
        <v>1</v>
      </c>
      <c r="AH36" s="79"/>
      <c r="AI36" s="78"/>
      <c r="AJ36" s="72"/>
      <c r="AK36" s="72"/>
      <c r="AL36" s="72"/>
      <c r="AM36" s="72"/>
      <c r="AN36" s="24"/>
    </row>
    <row r="37" spans="2:41">
      <c r="B37" s="3" t="s">
        <v>3</v>
      </c>
      <c r="C37" s="21">
        <f>C35</f>
        <v>46388</v>
      </c>
      <c r="D37" s="21">
        <f t="shared" ref="D37:AG37" si="94">D35</f>
        <v>46389</v>
      </c>
      <c r="E37" s="21">
        <f t="shared" si="94"/>
        <v>46390</v>
      </c>
      <c r="F37" s="21">
        <f t="shared" si="94"/>
        <v>46391</v>
      </c>
      <c r="G37" s="21">
        <f t="shared" si="94"/>
        <v>46392</v>
      </c>
      <c r="H37" s="21">
        <f t="shared" si="94"/>
        <v>46393</v>
      </c>
      <c r="I37" s="21">
        <f t="shared" si="94"/>
        <v>46394</v>
      </c>
      <c r="J37" s="21">
        <f t="shared" si="94"/>
        <v>46395</v>
      </c>
      <c r="K37" s="21">
        <f t="shared" si="94"/>
        <v>46396</v>
      </c>
      <c r="L37" s="21">
        <f t="shared" si="94"/>
        <v>46397</v>
      </c>
      <c r="M37" s="21">
        <f t="shared" si="94"/>
        <v>46398</v>
      </c>
      <c r="N37" s="21">
        <f t="shared" si="94"/>
        <v>46399</v>
      </c>
      <c r="O37" s="21">
        <f t="shared" si="94"/>
        <v>46400</v>
      </c>
      <c r="P37" s="21">
        <f t="shared" si="94"/>
        <v>46401</v>
      </c>
      <c r="Q37" s="21">
        <f t="shared" si="94"/>
        <v>46402</v>
      </c>
      <c r="R37" s="21">
        <f t="shared" si="94"/>
        <v>46403</v>
      </c>
      <c r="S37" s="21">
        <f t="shared" si="94"/>
        <v>46404</v>
      </c>
      <c r="T37" s="21">
        <f t="shared" si="94"/>
        <v>46405</v>
      </c>
      <c r="U37" s="21">
        <f t="shared" si="94"/>
        <v>46406</v>
      </c>
      <c r="V37" s="21">
        <f t="shared" si="94"/>
        <v>46407</v>
      </c>
      <c r="W37" s="21">
        <f t="shared" si="94"/>
        <v>46408</v>
      </c>
      <c r="X37" s="21">
        <f t="shared" si="94"/>
        <v>46409</v>
      </c>
      <c r="Y37" s="21">
        <f t="shared" si="94"/>
        <v>46410</v>
      </c>
      <c r="Z37" s="21">
        <f t="shared" si="94"/>
        <v>46411</v>
      </c>
      <c r="AA37" s="21">
        <f t="shared" si="94"/>
        <v>46412</v>
      </c>
      <c r="AB37" s="21">
        <f t="shared" si="94"/>
        <v>46413</v>
      </c>
      <c r="AC37" s="21">
        <f t="shared" si="94"/>
        <v>46414</v>
      </c>
      <c r="AD37" s="21">
        <f t="shared" si="94"/>
        <v>46415</v>
      </c>
      <c r="AE37" s="21">
        <f t="shared" si="94"/>
        <v>46416</v>
      </c>
      <c r="AF37" s="21">
        <f t="shared" si="94"/>
        <v>46417</v>
      </c>
      <c r="AG37" s="21">
        <f t="shared" si="94"/>
        <v>46418</v>
      </c>
      <c r="AH37" s="79"/>
      <c r="AI37" s="78"/>
      <c r="AJ37" s="72"/>
      <c r="AK37" s="72"/>
      <c r="AL37" s="72"/>
      <c r="AM37" s="72"/>
      <c r="AN37" s="24"/>
    </row>
    <row r="38" spans="2:41" ht="27" customHeight="1">
      <c r="B38" s="78" t="s">
        <v>8</v>
      </c>
      <c r="C38" s="98"/>
      <c r="D38" s="84"/>
      <c r="E38" s="84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94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0"/>
      <c r="AH38" s="79"/>
      <c r="AI38" s="78"/>
      <c r="AJ38" s="72"/>
      <c r="AK38" s="72"/>
      <c r="AL38" s="72"/>
      <c r="AM38" s="72"/>
    </row>
    <row r="39" spans="2:41" ht="27" customHeight="1">
      <c r="B39" s="79"/>
      <c r="C39" s="85"/>
      <c r="D39" s="85"/>
      <c r="E39" s="85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0"/>
      <c r="AH39" s="79"/>
      <c r="AI39" s="78"/>
      <c r="AJ39" s="72"/>
      <c r="AK39" s="72"/>
      <c r="AL39" s="72"/>
      <c r="AM39" s="72"/>
    </row>
    <row r="40" spans="2:41" ht="27" customHeight="1">
      <c r="B40" s="79"/>
      <c r="C40" s="85"/>
      <c r="D40" s="85"/>
      <c r="E40" s="85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0"/>
      <c r="AH40" s="79"/>
      <c r="AI40" s="78"/>
      <c r="AJ40" s="72"/>
      <c r="AK40" s="72"/>
      <c r="AL40" s="72"/>
      <c r="AM40" s="72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46418</v>
      </c>
      <c r="AJ41" s="14">
        <f>COUNTIF(B41:AF41,"×")</f>
        <v>0</v>
      </c>
      <c r="AK41" s="25">
        <f>MAX(AC35:AG35)</f>
        <v>46418</v>
      </c>
      <c r="AL41" s="14">
        <f>COUNTIF(C36:AG36,7)+COUNTIF(C36:AG36,1)</f>
        <v>10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95">
        <f>DATE($AD$4,$AE$4+4,1)</f>
        <v>46419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7"/>
      <c r="AH43" s="78" t="s">
        <v>10</v>
      </c>
      <c r="AI43" s="78" t="s">
        <v>16</v>
      </c>
      <c r="AJ43" s="72" t="s">
        <v>31</v>
      </c>
      <c r="AK43" s="72" t="s">
        <v>33</v>
      </c>
      <c r="AL43" s="72" t="s">
        <v>32</v>
      </c>
      <c r="AM43" s="72" t="s">
        <v>34</v>
      </c>
      <c r="AO43" s="23"/>
    </row>
    <row r="44" spans="2:41">
      <c r="B44" s="9" t="s">
        <v>2</v>
      </c>
      <c r="C44" s="19">
        <f>DATE($AD$4,$AE$4+4,1)</f>
        <v>46419</v>
      </c>
      <c r="D44" s="19">
        <f>DATE($AD$4,$AE$4+4,2)</f>
        <v>46420</v>
      </c>
      <c r="E44" s="19">
        <f>DATE($AD$4,$AE$4+4,3)</f>
        <v>46421</v>
      </c>
      <c r="F44" s="19">
        <f>DATE($AD$4,$AE$4+4,4)</f>
        <v>46422</v>
      </c>
      <c r="G44" s="19">
        <f>DATE($AD$4,$AE$4+4,5)</f>
        <v>46423</v>
      </c>
      <c r="H44" s="19">
        <f>DATE($AD$4,$AE$4+4,6)</f>
        <v>46424</v>
      </c>
      <c r="I44" s="19">
        <f>DATE($AD$4,$AE$4+4,7)</f>
        <v>46425</v>
      </c>
      <c r="J44" s="19">
        <f>DATE($AD$4,$AE$4+4,8)</f>
        <v>46426</v>
      </c>
      <c r="K44" s="19">
        <f>DATE($AD$4,$AE$4+4,9)</f>
        <v>46427</v>
      </c>
      <c r="L44" s="19">
        <f>DATE($AD$4,$AE$4+4,10)</f>
        <v>46428</v>
      </c>
      <c r="M44" s="19">
        <f>DATE($AD$4,$AE$4+4,11)</f>
        <v>46429</v>
      </c>
      <c r="N44" s="19">
        <f>DATE($AD$4,$AE$4+4,12)</f>
        <v>46430</v>
      </c>
      <c r="O44" s="19">
        <f>DATE($AD$4,$AE$4+4,13)</f>
        <v>46431</v>
      </c>
      <c r="P44" s="19">
        <f>DATE($AD$4,$AE$4+4,14)</f>
        <v>46432</v>
      </c>
      <c r="Q44" s="19">
        <f>DATE($AD$4,$AE$4+4,15)</f>
        <v>46433</v>
      </c>
      <c r="R44" s="19">
        <f>DATE($AD$4,$AE$4+4,16)</f>
        <v>46434</v>
      </c>
      <c r="S44" s="19">
        <f>DATE($AD$4,$AE$4+4,17)</f>
        <v>46435</v>
      </c>
      <c r="T44" s="19">
        <f>DATE($AD$4,$AE$4+4,18)</f>
        <v>46436</v>
      </c>
      <c r="U44" s="19">
        <f>DATE($AD$4,$AE$4+4,19)</f>
        <v>46437</v>
      </c>
      <c r="V44" s="19">
        <f>DATE($AD$4,$AE$4+4,20)</f>
        <v>46438</v>
      </c>
      <c r="W44" s="19">
        <f>DATE($AD$4,$AE$4+4,21)</f>
        <v>46439</v>
      </c>
      <c r="X44" s="19">
        <f>DATE($AD$4,$AE$4+4,22)</f>
        <v>46440</v>
      </c>
      <c r="Y44" s="19">
        <f>DATE($AD$4,$AE$4+4,23)</f>
        <v>46441</v>
      </c>
      <c r="Z44" s="19">
        <f>DATE($AD$4,$AE$4+4,24)</f>
        <v>46442</v>
      </c>
      <c r="AA44" s="19">
        <f>DATE($AD$4,$AE$4+4,25)</f>
        <v>46443</v>
      </c>
      <c r="AB44" s="19">
        <f>DATE($AD$4,$AE$4+4,26)</f>
        <v>46444</v>
      </c>
      <c r="AC44" s="19">
        <f>DATE($AD$4,$AE$4+4,27)</f>
        <v>46445</v>
      </c>
      <c r="AD44" s="19">
        <f>DATE($AD$4,$AE$4+4,28)</f>
        <v>46446</v>
      </c>
      <c r="AE44" s="19">
        <f>DATE($AD$4,$AE$4+4,29)</f>
        <v>46447</v>
      </c>
      <c r="AF44" s="19">
        <f>DATE($AD$4,$AE$4+4,30)</f>
        <v>46448</v>
      </c>
      <c r="AG44" s="19">
        <f>DATE($AD$4,$AE$4+4,31)</f>
        <v>46449</v>
      </c>
      <c r="AH44" s="79"/>
      <c r="AI44" s="78"/>
      <c r="AJ44" s="72"/>
      <c r="AK44" s="72"/>
      <c r="AL44" s="72"/>
      <c r="AM44" s="72"/>
    </row>
    <row r="45" spans="2:41" hidden="1">
      <c r="B45" s="3"/>
      <c r="C45" s="22">
        <f>WEEKDAY(C44)</f>
        <v>2</v>
      </c>
      <c r="D45" s="22">
        <f t="shared" ref="D45" si="95">WEEKDAY(D44)</f>
        <v>3</v>
      </c>
      <c r="E45" s="22">
        <f t="shared" ref="E45" si="96">WEEKDAY(E44)</f>
        <v>4</v>
      </c>
      <c r="F45" s="22">
        <f t="shared" ref="F45" si="97">WEEKDAY(F44)</f>
        <v>5</v>
      </c>
      <c r="G45" s="22">
        <f t="shared" ref="G45" si="98">WEEKDAY(G44)</f>
        <v>6</v>
      </c>
      <c r="H45" s="22">
        <f t="shared" ref="H45" si="99">WEEKDAY(H44)</f>
        <v>7</v>
      </c>
      <c r="I45" s="22">
        <f t="shared" ref="I45" si="100">WEEKDAY(I44)</f>
        <v>1</v>
      </c>
      <c r="J45" s="22">
        <f t="shared" ref="J45" si="101">WEEKDAY(J44)</f>
        <v>2</v>
      </c>
      <c r="K45" s="22">
        <f t="shared" ref="K45" si="102">WEEKDAY(K44)</f>
        <v>3</v>
      </c>
      <c r="L45" s="22">
        <f t="shared" ref="L45" si="103">WEEKDAY(L44)</f>
        <v>4</v>
      </c>
      <c r="M45" s="22">
        <f t="shared" ref="M45" si="104">WEEKDAY(M44)</f>
        <v>5</v>
      </c>
      <c r="N45" s="22">
        <f t="shared" ref="N45" si="105">WEEKDAY(N44)</f>
        <v>6</v>
      </c>
      <c r="O45" s="22">
        <f t="shared" ref="O45" si="106">WEEKDAY(O44)</f>
        <v>7</v>
      </c>
      <c r="P45" s="22">
        <f t="shared" ref="P45" si="107">WEEKDAY(P44)</f>
        <v>1</v>
      </c>
      <c r="Q45" s="22">
        <f t="shared" ref="Q45" si="108">WEEKDAY(Q44)</f>
        <v>2</v>
      </c>
      <c r="R45" s="22">
        <f t="shared" ref="R45" si="109">WEEKDAY(R44)</f>
        <v>3</v>
      </c>
      <c r="S45" s="22">
        <f t="shared" ref="S45" si="110">WEEKDAY(S44)</f>
        <v>4</v>
      </c>
      <c r="T45" s="22">
        <f t="shared" ref="T45" si="111">WEEKDAY(T44)</f>
        <v>5</v>
      </c>
      <c r="U45" s="22">
        <f t="shared" ref="U45" si="112">WEEKDAY(U44)</f>
        <v>6</v>
      </c>
      <c r="V45" s="22">
        <f t="shared" ref="V45" si="113">WEEKDAY(V44)</f>
        <v>7</v>
      </c>
      <c r="W45" s="22">
        <f t="shared" ref="W45" si="114">WEEKDAY(W44)</f>
        <v>1</v>
      </c>
      <c r="X45" s="22">
        <f t="shared" ref="X45" si="115">WEEKDAY(X44)</f>
        <v>2</v>
      </c>
      <c r="Y45" s="22">
        <f t="shared" ref="Y45" si="116">WEEKDAY(Y44)</f>
        <v>3</v>
      </c>
      <c r="Z45" s="22">
        <f t="shared" ref="Z45" si="117">WEEKDAY(Z44)</f>
        <v>4</v>
      </c>
      <c r="AA45" s="22">
        <f t="shared" ref="AA45" si="118">WEEKDAY(AA44)</f>
        <v>5</v>
      </c>
      <c r="AB45" s="22">
        <f t="shared" ref="AB45" si="119">WEEKDAY(AB44)</f>
        <v>6</v>
      </c>
      <c r="AC45" s="22">
        <f t="shared" ref="AC45" si="120">WEEKDAY(AC44)</f>
        <v>7</v>
      </c>
      <c r="AD45" s="22">
        <f t="shared" ref="AD45" si="121">WEEKDAY(AD44)</f>
        <v>1</v>
      </c>
      <c r="AE45" s="22">
        <f t="shared" ref="AE45" si="122">WEEKDAY(AE44)</f>
        <v>2</v>
      </c>
      <c r="AF45" s="22">
        <f t="shared" ref="AF45" si="123">WEEKDAY(AF44)</f>
        <v>3</v>
      </c>
      <c r="AG45" s="22">
        <f t="shared" ref="AG45" si="124">WEEKDAY(AG44)</f>
        <v>4</v>
      </c>
      <c r="AH45" s="79"/>
      <c r="AI45" s="78"/>
      <c r="AJ45" s="72"/>
      <c r="AK45" s="72"/>
      <c r="AL45" s="72"/>
      <c r="AM45" s="72"/>
      <c r="AN45" s="24"/>
    </row>
    <row r="46" spans="2:41">
      <c r="B46" s="3" t="s">
        <v>3</v>
      </c>
      <c r="C46" s="21">
        <f>C44</f>
        <v>46419</v>
      </c>
      <c r="D46" s="21">
        <f t="shared" ref="D46:AG46" si="125">D44</f>
        <v>46420</v>
      </c>
      <c r="E46" s="21">
        <f t="shared" si="125"/>
        <v>46421</v>
      </c>
      <c r="F46" s="21">
        <f t="shared" si="125"/>
        <v>46422</v>
      </c>
      <c r="G46" s="21">
        <f t="shared" si="125"/>
        <v>46423</v>
      </c>
      <c r="H46" s="21">
        <f t="shared" si="125"/>
        <v>46424</v>
      </c>
      <c r="I46" s="21">
        <f t="shared" si="125"/>
        <v>46425</v>
      </c>
      <c r="J46" s="21">
        <f t="shared" si="125"/>
        <v>46426</v>
      </c>
      <c r="K46" s="21">
        <f t="shared" si="125"/>
        <v>46427</v>
      </c>
      <c r="L46" s="21">
        <f t="shared" si="125"/>
        <v>46428</v>
      </c>
      <c r="M46" s="21">
        <f t="shared" si="125"/>
        <v>46429</v>
      </c>
      <c r="N46" s="21">
        <f t="shared" si="125"/>
        <v>46430</v>
      </c>
      <c r="O46" s="21">
        <f t="shared" si="125"/>
        <v>46431</v>
      </c>
      <c r="P46" s="21">
        <f t="shared" si="125"/>
        <v>46432</v>
      </c>
      <c r="Q46" s="21">
        <f t="shared" si="125"/>
        <v>46433</v>
      </c>
      <c r="R46" s="21">
        <f t="shared" si="125"/>
        <v>46434</v>
      </c>
      <c r="S46" s="21">
        <f t="shared" si="125"/>
        <v>46435</v>
      </c>
      <c r="T46" s="21">
        <f t="shared" si="125"/>
        <v>46436</v>
      </c>
      <c r="U46" s="21">
        <f t="shared" si="125"/>
        <v>46437</v>
      </c>
      <c r="V46" s="21">
        <f t="shared" si="125"/>
        <v>46438</v>
      </c>
      <c r="W46" s="21">
        <f t="shared" si="125"/>
        <v>46439</v>
      </c>
      <c r="X46" s="21">
        <f t="shared" si="125"/>
        <v>46440</v>
      </c>
      <c r="Y46" s="21">
        <f t="shared" si="125"/>
        <v>46441</v>
      </c>
      <c r="Z46" s="21">
        <f t="shared" si="125"/>
        <v>46442</v>
      </c>
      <c r="AA46" s="21">
        <f t="shared" si="125"/>
        <v>46443</v>
      </c>
      <c r="AB46" s="21">
        <f t="shared" si="125"/>
        <v>46444</v>
      </c>
      <c r="AC46" s="21">
        <f t="shared" si="125"/>
        <v>46445</v>
      </c>
      <c r="AD46" s="21">
        <f t="shared" si="125"/>
        <v>46446</v>
      </c>
      <c r="AE46" s="21">
        <f t="shared" si="125"/>
        <v>46447</v>
      </c>
      <c r="AF46" s="21">
        <f t="shared" si="125"/>
        <v>46448</v>
      </c>
      <c r="AG46" s="21">
        <f t="shared" si="125"/>
        <v>46449</v>
      </c>
      <c r="AH46" s="79"/>
      <c r="AI46" s="78"/>
      <c r="AJ46" s="72"/>
      <c r="AK46" s="72"/>
      <c r="AL46" s="72"/>
      <c r="AM46" s="72"/>
      <c r="AN46" s="24"/>
    </row>
    <row r="47" spans="2:41" ht="27" customHeight="1">
      <c r="B47" s="78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8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0"/>
      <c r="AH47" s="79"/>
      <c r="AI47" s="78"/>
      <c r="AJ47" s="72"/>
      <c r="AK47" s="72"/>
      <c r="AL47" s="72"/>
      <c r="AM47" s="72"/>
    </row>
    <row r="48" spans="2:41" ht="27" customHeight="1">
      <c r="B48" s="79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5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0"/>
      <c r="AH48" s="79"/>
      <c r="AI48" s="78"/>
      <c r="AJ48" s="72"/>
      <c r="AK48" s="72"/>
      <c r="AL48" s="72"/>
      <c r="AM48" s="72"/>
    </row>
    <row r="49" spans="2:41" ht="27" customHeight="1">
      <c r="B49" s="79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5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0"/>
      <c r="AH49" s="79"/>
      <c r="AI49" s="78"/>
      <c r="AJ49" s="72"/>
      <c r="AK49" s="72"/>
      <c r="AL49" s="72"/>
      <c r="AM49" s="72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46449</v>
      </c>
      <c r="AJ50" s="14">
        <f>COUNTIF(B50:AF50,"×")</f>
        <v>0</v>
      </c>
      <c r="AK50" s="25">
        <f>MAX(AC44:AG44)</f>
        <v>46449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95">
        <f>DATE($AD$4,$AE$4+5,1)</f>
        <v>46447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7"/>
      <c r="AH52" s="78" t="s">
        <v>10</v>
      </c>
      <c r="AI52" s="78" t="s">
        <v>16</v>
      </c>
      <c r="AJ52" s="72" t="s">
        <v>31</v>
      </c>
      <c r="AK52" s="72" t="s">
        <v>33</v>
      </c>
      <c r="AL52" s="72" t="s">
        <v>32</v>
      </c>
      <c r="AM52" s="72" t="s">
        <v>34</v>
      </c>
      <c r="AO52" s="23"/>
    </row>
    <row r="53" spans="2:41">
      <c r="B53" s="9" t="s">
        <v>2</v>
      </c>
      <c r="C53" s="19">
        <f>DATE($AD$4,$AE$4+5,1)</f>
        <v>46447</v>
      </c>
      <c r="D53" s="19">
        <f>DATE($AD$4,$AE$4+5,2)</f>
        <v>46448</v>
      </c>
      <c r="E53" s="19">
        <f>DATE($AD$4,$AE$4+5,3)</f>
        <v>46449</v>
      </c>
      <c r="F53" s="19">
        <f>DATE($AD$4,$AE$4+5,4)</f>
        <v>46450</v>
      </c>
      <c r="G53" s="19">
        <f>DATE($AD$4,$AE$4+5,5)</f>
        <v>46451</v>
      </c>
      <c r="H53" s="19">
        <f>DATE($AD$4,$AE$4+5,6)</f>
        <v>46452</v>
      </c>
      <c r="I53" s="19">
        <f>DATE($AD$4,$AE$4+5,7)</f>
        <v>46453</v>
      </c>
      <c r="J53" s="19">
        <f>DATE($AD$4,$AE$4+5,8)</f>
        <v>46454</v>
      </c>
      <c r="K53" s="19">
        <f>DATE($AD$4,$AE$4+5,9)</f>
        <v>46455</v>
      </c>
      <c r="L53" s="19">
        <f>DATE($AD$4,$AE$4+5,10)</f>
        <v>46456</v>
      </c>
      <c r="M53" s="19">
        <f>DATE($AD$4,$AE$4+5,11)</f>
        <v>46457</v>
      </c>
      <c r="N53" s="19">
        <f>DATE($AD$4,$AE$4+5,12)</f>
        <v>46458</v>
      </c>
      <c r="O53" s="19">
        <f>DATE($AD$4,$AE$4+5,13)</f>
        <v>46459</v>
      </c>
      <c r="P53" s="19">
        <f>DATE($AD$4,$AE$4+5,14)</f>
        <v>46460</v>
      </c>
      <c r="Q53" s="19">
        <f>DATE($AD$4,$AE$4+5,15)</f>
        <v>46461</v>
      </c>
      <c r="R53" s="19">
        <f>DATE($AD$4,$AE$4+5,16)</f>
        <v>46462</v>
      </c>
      <c r="S53" s="19">
        <f>DATE($AD$4,$AE$4+5,17)</f>
        <v>46463</v>
      </c>
      <c r="T53" s="19">
        <f>DATE($AD$4,$AE$4+5,18)</f>
        <v>46464</v>
      </c>
      <c r="U53" s="19">
        <f>DATE($AD$4,$AE$4+5,19)</f>
        <v>46465</v>
      </c>
      <c r="V53" s="19">
        <f>DATE($AD$4,$AE$4+5,20)</f>
        <v>46466</v>
      </c>
      <c r="W53" s="19">
        <f>DATE($AD$4,$AE$4+5,21)</f>
        <v>46467</v>
      </c>
      <c r="X53" s="19">
        <f>DATE($AD$4,$AE$4+5,22)</f>
        <v>46468</v>
      </c>
      <c r="Y53" s="19">
        <f>DATE($AD$4,$AE$4+5,23)</f>
        <v>46469</v>
      </c>
      <c r="Z53" s="19">
        <f>DATE($AD$4,$AE$4+5,24)</f>
        <v>46470</v>
      </c>
      <c r="AA53" s="19">
        <f>DATE($AD$4,$AE$4+5,25)</f>
        <v>46471</v>
      </c>
      <c r="AB53" s="19">
        <f>DATE($AD$4,$AE$4+5,26)</f>
        <v>46472</v>
      </c>
      <c r="AC53" s="19">
        <f>DATE($AD$4,$AE$4+5,27)</f>
        <v>46473</v>
      </c>
      <c r="AD53" s="19">
        <f>DATE($AD$4,$AE$4+5,28)</f>
        <v>46474</v>
      </c>
      <c r="AE53" s="19">
        <f>DATE($AD$4,$AE$4+5,29)</f>
        <v>46475</v>
      </c>
      <c r="AF53" s="19">
        <f>DATE($AD$4,$AE$4+5,30)</f>
        <v>46476</v>
      </c>
      <c r="AG53" s="19">
        <f>DATE($AD$4,$AE$4+5,31)</f>
        <v>46477</v>
      </c>
      <c r="AH53" s="79"/>
      <c r="AI53" s="78"/>
      <c r="AJ53" s="72"/>
      <c r="AK53" s="72"/>
      <c r="AL53" s="72"/>
      <c r="AM53" s="72"/>
    </row>
    <row r="54" spans="2:41" hidden="1">
      <c r="B54" s="3"/>
      <c r="C54" s="22">
        <f>WEEKDAY(C53)</f>
        <v>2</v>
      </c>
      <c r="D54" s="22">
        <f t="shared" ref="D54" si="126">WEEKDAY(D53)</f>
        <v>3</v>
      </c>
      <c r="E54" s="22">
        <f t="shared" ref="E54" si="127">WEEKDAY(E53)</f>
        <v>4</v>
      </c>
      <c r="F54" s="22">
        <f t="shared" ref="F54" si="128">WEEKDAY(F53)</f>
        <v>5</v>
      </c>
      <c r="G54" s="22">
        <f t="shared" ref="G54" si="129">WEEKDAY(G53)</f>
        <v>6</v>
      </c>
      <c r="H54" s="22">
        <f t="shared" ref="H54" si="130">WEEKDAY(H53)</f>
        <v>7</v>
      </c>
      <c r="I54" s="22">
        <f t="shared" ref="I54" si="131">WEEKDAY(I53)</f>
        <v>1</v>
      </c>
      <c r="J54" s="22">
        <f t="shared" ref="J54" si="132">WEEKDAY(J53)</f>
        <v>2</v>
      </c>
      <c r="K54" s="22">
        <f t="shared" ref="K54" si="133">WEEKDAY(K53)</f>
        <v>3</v>
      </c>
      <c r="L54" s="22">
        <f t="shared" ref="L54" si="134">WEEKDAY(L53)</f>
        <v>4</v>
      </c>
      <c r="M54" s="22">
        <f t="shared" ref="M54" si="135">WEEKDAY(M53)</f>
        <v>5</v>
      </c>
      <c r="N54" s="22">
        <f t="shared" ref="N54" si="136">WEEKDAY(N53)</f>
        <v>6</v>
      </c>
      <c r="O54" s="22">
        <f t="shared" ref="O54" si="137">WEEKDAY(O53)</f>
        <v>7</v>
      </c>
      <c r="P54" s="22">
        <f t="shared" ref="P54" si="138">WEEKDAY(P53)</f>
        <v>1</v>
      </c>
      <c r="Q54" s="22">
        <f t="shared" ref="Q54" si="139">WEEKDAY(Q53)</f>
        <v>2</v>
      </c>
      <c r="R54" s="22">
        <f t="shared" ref="R54" si="140">WEEKDAY(R53)</f>
        <v>3</v>
      </c>
      <c r="S54" s="22">
        <f t="shared" ref="S54" si="141">WEEKDAY(S53)</f>
        <v>4</v>
      </c>
      <c r="T54" s="22">
        <f t="shared" ref="T54" si="142">WEEKDAY(T53)</f>
        <v>5</v>
      </c>
      <c r="U54" s="22">
        <f t="shared" ref="U54" si="143">WEEKDAY(U53)</f>
        <v>6</v>
      </c>
      <c r="V54" s="22">
        <f t="shared" ref="V54" si="144">WEEKDAY(V53)</f>
        <v>7</v>
      </c>
      <c r="W54" s="22">
        <f t="shared" ref="W54" si="145">WEEKDAY(W53)</f>
        <v>1</v>
      </c>
      <c r="X54" s="22">
        <f t="shared" ref="X54" si="146">WEEKDAY(X53)</f>
        <v>2</v>
      </c>
      <c r="Y54" s="22">
        <f t="shared" ref="Y54" si="147">WEEKDAY(Y53)</f>
        <v>3</v>
      </c>
      <c r="Z54" s="22">
        <f t="shared" ref="Z54" si="148">WEEKDAY(Z53)</f>
        <v>4</v>
      </c>
      <c r="AA54" s="22">
        <f t="shared" ref="AA54" si="149">WEEKDAY(AA53)</f>
        <v>5</v>
      </c>
      <c r="AB54" s="22">
        <f t="shared" ref="AB54" si="150">WEEKDAY(AB53)</f>
        <v>6</v>
      </c>
      <c r="AC54" s="22">
        <f t="shared" ref="AC54" si="151">WEEKDAY(AC53)</f>
        <v>7</v>
      </c>
      <c r="AD54" s="22">
        <f t="shared" ref="AD54" si="152">WEEKDAY(AD53)</f>
        <v>1</v>
      </c>
      <c r="AE54" s="22">
        <f t="shared" ref="AE54" si="153">WEEKDAY(AE53)</f>
        <v>2</v>
      </c>
      <c r="AF54" s="22">
        <f t="shared" ref="AF54" si="154">WEEKDAY(AF53)</f>
        <v>3</v>
      </c>
      <c r="AG54" s="22">
        <f t="shared" ref="AG54" si="155">WEEKDAY(AG53)</f>
        <v>4</v>
      </c>
      <c r="AH54" s="79"/>
      <c r="AI54" s="78"/>
      <c r="AJ54" s="72"/>
      <c r="AK54" s="72"/>
      <c r="AL54" s="72"/>
      <c r="AM54" s="72"/>
      <c r="AN54" s="24"/>
    </row>
    <row r="55" spans="2:41">
      <c r="B55" s="3" t="s">
        <v>3</v>
      </c>
      <c r="C55" s="21">
        <f>C53</f>
        <v>46447</v>
      </c>
      <c r="D55" s="21">
        <f t="shared" ref="D55:AG55" si="156">D53</f>
        <v>46448</v>
      </c>
      <c r="E55" s="21">
        <f t="shared" si="156"/>
        <v>46449</v>
      </c>
      <c r="F55" s="21">
        <f t="shared" si="156"/>
        <v>46450</v>
      </c>
      <c r="G55" s="21">
        <f t="shared" si="156"/>
        <v>46451</v>
      </c>
      <c r="H55" s="21">
        <f t="shared" si="156"/>
        <v>46452</v>
      </c>
      <c r="I55" s="21">
        <f t="shared" si="156"/>
        <v>46453</v>
      </c>
      <c r="J55" s="21">
        <f t="shared" si="156"/>
        <v>46454</v>
      </c>
      <c r="K55" s="21">
        <f t="shared" si="156"/>
        <v>46455</v>
      </c>
      <c r="L55" s="21">
        <f t="shared" si="156"/>
        <v>46456</v>
      </c>
      <c r="M55" s="21">
        <f t="shared" si="156"/>
        <v>46457</v>
      </c>
      <c r="N55" s="21">
        <f t="shared" si="156"/>
        <v>46458</v>
      </c>
      <c r="O55" s="21">
        <f t="shared" si="156"/>
        <v>46459</v>
      </c>
      <c r="P55" s="21">
        <f t="shared" si="156"/>
        <v>46460</v>
      </c>
      <c r="Q55" s="21">
        <f t="shared" si="156"/>
        <v>46461</v>
      </c>
      <c r="R55" s="21">
        <f t="shared" si="156"/>
        <v>46462</v>
      </c>
      <c r="S55" s="21">
        <f t="shared" si="156"/>
        <v>46463</v>
      </c>
      <c r="T55" s="21">
        <f t="shared" si="156"/>
        <v>46464</v>
      </c>
      <c r="U55" s="21">
        <f t="shared" si="156"/>
        <v>46465</v>
      </c>
      <c r="V55" s="21">
        <f t="shared" si="156"/>
        <v>46466</v>
      </c>
      <c r="W55" s="21">
        <f t="shared" si="156"/>
        <v>46467</v>
      </c>
      <c r="X55" s="21">
        <f t="shared" si="156"/>
        <v>46468</v>
      </c>
      <c r="Y55" s="21">
        <f t="shared" si="156"/>
        <v>46469</v>
      </c>
      <c r="Z55" s="21">
        <f t="shared" si="156"/>
        <v>46470</v>
      </c>
      <c r="AA55" s="21">
        <f t="shared" si="156"/>
        <v>46471</v>
      </c>
      <c r="AB55" s="21">
        <f t="shared" si="156"/>
        <v>46472</v>
      </c>
      <c r="AC55" s="21">
        <f t="shared" si="156"/>
        <v>46473</v>
      </c>
      <c r="AD55" s="21">
        <f t="shared" si="156"/>
        <v>46474</v>
      </c>
      <c r="AE55" s="21">
        <f t="shared" si="156"/>
        <v>46475</v>
      </c>
      <c r="AF55" s="21">
        <f t="shared" si="156"/>
        <v>46476</v>
      </c>
      <c r="AG55" s="21">
        <f t="shared" si="156"/>
        <v>46477</v>
      </c>
      <c r="AH55" s="79"/>
      <c r="AI55" s="78"/>
      <c r="AJ55" s="72"/>
      <c r="AK55" s="72"/>
      <c r="AL55" s="72"/>
      <c r="AM55" s="72"/>
      <c r="AN55" s="24"/>
    </row>
    <row r="56" spans="2:41" ht="27" customHeight="1">
      <c r="B56" s="78" t="s">
        <v>8</v>
      </c>
      <c r="C56" s="98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4"/>
      <c r="R56" s="83"/>
      <c r="S56" s="83"/>
      <c r="T56" s="83"/>
      <c r="U56" s="83"/>
      <c r="V56" s="83"/>
      <c r="W56" s="94"/>
      <c r="X56" s="83"/>
      <c r="Y56" s="83"/>
      <c r="Z56" s="83"/>
      <c r="AA56" s="83"/>
      <c r="AB56" s="83"/>
      <c r="AC56" s="83"/>
      <c r="AD56" s="83"/>
      <c r="AE56" s="83"/>
      <c r="AF56" s="83"/>
      <c r="AG56" s="80"/>
      <c r="AH56" s="79"/>
      <c r="AI56" s="78"/>
      <c r="AJ56" s="72"/>
      <c r="AK56" s="72"/>
      <c r="AL56" s="72"/>
      <c r="AM56" s="72"/>
    </row>
    <row r="57" spans="2:41" ht="27" customHeight="1">
      <c r="B57" s="79"/>
      <c r="C57" s="85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5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0"/>
      <c r="AH57" s="79"/>
      <c r="AI57" s="78"/>
      <c r="AJ57" s="72"/>
      <c r="AK57" s="72"/>
      <c r="AL57" s="72"/>
      <c r="AM57" s="72"/>
    </row>
    <row r="58" spans="2:41" ht="27" customHeight="1">
      <c r="B58" s="79"/>
      <c r="C58" s="85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5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0"/>
      <c r="AH58" s="79"/>
      <c r="AI58" s="78"/>
      <c r="AJ58" s="72"/>
      <c r="AK58" s="72"/>
      <c r="AL58" s="72"/>
      <c r="AM58" s="72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46477</v>
      </c>
      <c r="AJ59" s="14">
        <f>COUNTIF(B59:AF59,"×")</f>
        <v>0</v>
      </c>
      <c r="AK59" s="25">
        <f>MAX(AC53:AG53)</f>
        <v>46477</v>
      </c>
      <c r="AL59" s="14">
        <f>COUNTIF(C54:AG54,7)+COUNTIF(C54:AG54,1)</f>
        <v>8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3" t="s">
        <v>34</v>
      </c>
      <c r="Y61" s="73"/>
      <c r="Z61" s="73"/>
      <c r="AA61" s="73"/>
      <c r="AB61" s="73"/>
      <c r="AC61" s="73" t="str">
        <f>IF(AND(AM14="○",AM23="○",AM32="○",AM41="○",AM50="○",AM59="○"),"達成","未達成")</f>
        <v>未達成</v>
      </c>
      <c r="AD61" s="73"/>
      <c r="AE61" s="73"/>
      <c r="AF61" s="73"/>
      <c r="AG61" s="74"/>
      <c r="AH61" s="74"/>
      <c r="AI61" s="74"/>
      <c r="AL61" s="23"/>
      <c r="AN61" s="4"/>
      <c r="AO61" s="4"/>
    </row>
    <row r="62" spans="2:41" ht="25.5" customHeight="1">
      <c r="T62" s="4"/>
      <c r="U62" s="4"/>
      <c r="V62" s="4"/>
      <c r="W62" s="4"/>
      <c r="X62" s="75" t="s">
        <v>22</v>
      </c>
      <c r="Y62" s="76"/>
      <c r="Z62" s="76"/>
      <c r="AA62" s="76"/>
      <c r="AB62" s="76"/>
      <c r="AC62" s="75">
        <f>AH14+AH23+AH32+AH41+AH50+AH59</f>
        <v>0</v>
      </c>
      <c r="AD62" s="75"/>
      <c r="AE62" s="75"/>
      <c r="AF62" s="75"/>
      <c r="AG62" s="75" t="s">
        <v>21</v>
      </c>
      <c r="AH62" s="75"/>
      <c r="AI62" s="75"/>
      <c r="AL62" s="23"/>
      <c r="AN62" s="4"/>
      <c r="AO62" s="4"/>
    </row>
    <row r="63" spans="2:41" ht="25.5" customHeight="1">
      <c r="T63" s="4"/>
      <c r="U63" s="4"/>
      <c r="V63" s="4"/>
      <c r="W63" s="4"/>
      <c r="X63" s="76" t="s">
        <v>19</v>
      </c>
      <c r="Y63" s="76"/>
      <c r="Z63" s="76"/>
      <c r="AA63" s="76"/>
      <c r="AB63" s="76"/>
      <c r="AC63" s="77"/>
      <c r="AD63" s="77"/>
      <c r="AE63" s="77"/>
      <c r="AF63" s="77"/>
      <c r="AG63" s="76" t="s">
        <v>21</v>
      </c>
      <c r="AH63" s="76"/>
      <c r="AI63" s="76"/>
      <c r="AL63" s="23"/>
      <c r="AN63" s="4"/>
      <c r="AO63" s="4"/>
    </row>
    <row r="64" spans="2:41" ht="25.5" customHeight="1">
      <c r="T64" s="4"/>
      <c r="U64" s="4"/>
      <c r="V64" s="4"/>
      <c r="W64" s="4"/>
      <c r="X64" s="93" t="s">
        <v>20</v>
      </c>
      <c r="Y64" s="76"/>
      <c r="Z64" s="76"/>
      <c r="AA64" s="76"/>
      <c r="AB64" s="76"/>
      <c r="AC64" s="89" t="e">
        <f>ROUNDDOWN((AC62/AC63)*100,2)</f>
        <v>#DIV/0!</v>
      </c>
      <c r="AD64" s="89"/>
      <c r="AE64" s="89"/>
      <c r="AF64" s="89"/>
      <c r="AG64" s="88" t="s">
        <v>13</v>
      </c>
      <c r="AH64" s="88"/>
      <c r="AI64" s="88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75" t="s">
        <v>17</v>
      </c>
      <c r="AA66" s="75"/>
      <c r="AB66" s="75"/>
      <c r="AC66" s="75"/>
      <c r="AD66" s="75"/>
      <c r="AE66" s="90" t="e">
        <f>IF(AND(AC61="達成"),AO65,IF(AC64&gt;28.5,AO66,IF(28.5&gt;AC64,AO67,)))</f>
        <v>#DIV/0!</v>
      </c>
      <c r="AF66" s="91"/>
      <c r="AG66" s="91"/>
      <c r="AH66" s="91"/>
      <c r="AI66" s="92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5</v>
      </c>
      <c r="D72">
        <f t="shared" si="157"/>
        <v>6</v>
      </c>
      <c r="E72">
        <f t="shared" si="157"/>
        <v>7</v>
      </c>
      <c r="F72">
        <f t="shared" si="157"/>
        <v>1</v>
      </c>
      <c r="G72">
        <f t="shared" si="157"/>
        <v>2</v>
      </c>
      <c r="H72">
        <f t="shared" si="157"/>
        <v>3</v>
      </c>
      <c r="I72">
        <f t="shared" si="157"/>
        <v>4</v>
      </c>
      <c r="J72">
        <f t="shared" si="157"/>
        <v>5</v>
      </c>
      <c r="K72">
        <f t="shared" si="157"/>
        <v>6</v>
      </c>
      <c r="L72">
        <f t="shared" si="157"/>
        <v>7</v>
      </c>
      <c r="M72">
        <f t="shared" si="157"/>
        <v>1</v>
      </c>
      <c r="N72">
        <f t="shared" si="157"/>
        <v>2</v>
      </c>
      <c r="O72">
        <f t="shared" si="157"/>
        <v>3</v>
      </c>
      <c r="P72">
        <f t="shared" si="157"/>
        <v>4</v>
      </c>
      <c r="Q72">
        <f t="shared" si="157"/>
        <v>5</v>
      </c>
      <c r="R72">
        <f t="shared" si="157"/>
        <v>6</v>
      </c>
      <c r="S72">
        <f t="shared" si="157"/>
        <v>7</v>
      </c>
      <c r="T72">
        <f t="shared" si="157"/>
        <v>1</v>
      </c>
      <c r="U72">
        <f t="shared" si="157"/>
        <v>2</v>
      </c>
      <c r="V72">
        <f t="shared" si="157"/>
        <v>3</v>
      </c>
      <c r="W72">
        <f t="shared" si="157"/>
        <v>4</v>
      </c>
      <c r="X72">
        <f t="shared" si="157"/>
        <v>5</v>
      </c>
      <c r="Y72">
        <f t="shared" si="157"/>
        <v>6</v>
      </c>
      <c r="Z72">
        <f t="shared" si="157"/>
        <v>7</v>
      </c>
      <c r="AA72">
        <f t="shared" si="157"/>
        <v>1</v>
      </c>
      <c r="AB72">
        <f t="shared" si="157"/>
        <v>2</v>
      </c>
      <c r="AC72">
        <f t="shared" si="157"/>
        <v>3</v>
      </c>
      <c r="AD72">
        <f t="shared" si="157"/>
        <v>4</v>
      </c>
      <c r="AE72">
        <f t="shared" si="157"/>
        <v>5</v>
      </c>
      <c r="AF72">
        <f t="shared" si="157"/>
        <v>6</v>
      </c>
      <c r="AG72">
        <f t="shared" si="157"/>
        <v>7</v>
      </c>
      <c r="AH72">
        <f>COUNTIF(C72:AG72,7)+COUNTIF(C72:AG72,1)</f>
        <v>9</v>
      </c>
    </row>
    <row r="73" spans="3:41">
      <c r="C73">
        <f>WEEKDAY(C17)</f>
        <v>1</v>
      </c>
      <c r="D73">
        <f t="shared" ref="D73:AG73" si="158">WEEKDAY(D17)</f>
        <v>2</v>
      </c>
      <c r="E73">
        <f t="shared" si="158"/>
        <v>3</v>
      </c>
      <c r="F73">
        <f t="shared" si="158"/>
        <v>4</v>
      </c>
      <c r="G73">
        <f t="shared" si="158"/>
        <v>5</v>
      </c>
      <c r="H73">
        <f t="shared" si="158"/>
        <v>6</v>
      </c>
      <c r="I73">
        <f t="shared" si="158"/>
        <v>7</v>
      </c>
      <c r="J73">
        <f t="shared" si="158"/>
        <v>1</v>
      </c>
      <c r="K73">
        <f t="shared" si="158"/>
        <v>2</v>
      </c>
      <c r="L73">
        <f t="shared" si="158"/>
        <v>3</v>
      </c>
      <c r="M73">
        <f t="shared" si="158"/>
        <v>4</v>
      </c>
      <c r="N73">
        <f t="shared" si="158"/>
        <v>5</v>
      </c>
      <c r="O73">
        <f t="shared" si="158"/>
        <v>6</v>
      </c>
      <c r="P73">
        <f t="shared" si="158"/>
        <v>7</v>
      </c>
      <c r="Q73">
        <f t="shared" si="158"/>
        <v>1</v>
      </c>
      <c r="R73">
        <f t="shared" si="158"/>
        <v>2</v>
      </c>
      <c r="S73">
        <f t="shared" si="158"/>
        <v>3</v>
      </c>
      <c r="T73">
        <f t="shared" si="158"/>
        <v>4</v>
      </c>
      <c r="U73">
        <f t="shared" si="158"/>
        <v>5</v>
      </c>
      <c r="V73">
        <f t="shared" si="158"/>
        <v>6</v>
      </c>
      <c r="W73">
        <f t="shared" si="158"/>
        <v>7</v>
      </c>
      <c r="X73">
        <f t="shared" si="158"/>
        <v>1</v>
      </c>
      <c r="Y73">
        <f t="shared" si="158"/>
        <v>2</v>
      </c>
      <c r="Z73">
        <f t="shared" si="158"/>
        <v>3</v>
      </c>
      <c r="AA73">
        <f t="shared" si="158"/>
        <v>4</v>
      </c>
      <c r="AB73">
        <f t="shared" si="158"/>
        <v>5</v>
      </c>
      <c r="AC73">
        <f t="shared" si="158"/>
        <v>6</v>
      </c>
      <c r="AD73">
        <f t="shared" si="158"/>
        <v>7</v>
      </c>
      <c r="AE73">
        <f t="shared" si="158"/>
        <v>1</v>
      </c>
      <c r="AF73">
        <f t="shared" si="158"/>
        <v>2</v>
      </c>
      <c r="AG73">
        <f t="shared" si="158"/>
        <v>3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</mergeCells>
  <phoneticPr fontId="1"/>
  <conditionalFormatting sqref="C10:AG13">
    <cfRule type="expression" dxfId="23" priority="11">
      <formula>C$14="×"</formula>
    </cfRule>
    <cfRule type="expression" dxfId="22" priority="12">
      <formula>C$14="○"</formula>
    </cfRule>
  </conditionalFormatting>
  <conditionalFormatting sqref="C19:AG22">
    <cfRule type="expression" dxfId="21" priority="9">
      <formula>C$23="×"</formula>
    </cfRule>
    <cfRule type="expression" dxfId="20" priority="10">
      <formula>C$23="○"</formula>
    </cfRule>
  </conditionalFormatting>
  <conditionalFormatting sqref="C28:AG31">
    <cfRule type="expression" dxfId="19" priority="7">
      <formula>C$32="×"</formula>
    </cfRule>
    <cfRule type="expression" dxfId="18" priority="8">
      <formula>C$32="○"</formula>
    </cfRule>
  </conditionalFormatting>
  <conditionalFormatting sqref="C37:AG40">
    <cfRule type="expression" dxfId="17" priority="5">
      <formula>C$41="×"</formula>
    </cfRule>
    <cfRule type="expression" dxfId="16" priority="6">
      <formula>C$41="○"</formula>
    </cfRule>
  </conditionalFormatting>
  <conditionalFormatting sqref="C46:AG49">
    <cfRule type="expression" dxfId="15" priority="3">
      <formula>C$50="×"</formula>
    </cfRule>
    <cfRule type="expression" dxfId="14" priority="4">
      <formula>C$50="○"</formula>
    </cfRule>
  </conditionalFormatting>
  <conditionalFormatting sqref="C55:AG58">
    <cfRule type="expression" dxfId="13" priority="1">
      <formula>C$59="×"</formula>
    </cfRule>
    <cfRule type="expression" dxfId="12" priority="2">
      <formula>C$59="○"</formula>
    </cfRule>
  </conditionalFormatting>
  <dataValidations count="1">
    <dataValidation type="list" allowBlank="1" showInputMessage="1" showErrorMessage="1" sqref="AE66:AI66" xr:uid="{87A86E9D-A486-4F71-B278-BAA7E810C3E2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A6DD3-7F26-4E03-803A-7C786A988F09}">
  <sheetPr codeName="Sheet4">
    <pageSetUpPr fitToPage="1"/>
  </sheetPr>
  <dimension ref="A1:AQ74"/>
  <sheetViews>
    <sheetView showGridLines="0" tabSelected="1" view="pageBreakPreview" zoomScaleNormal="85" zoomScaleSheetLayoutView="100" zoomScalePageLayoutView="70" workbookViewId="0">
      <selection activeCell="AE5" sqref="AE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2026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95">
        <f>DATE($AD$4,$AE$4,1)</f>
        <v>46296</v>
      </c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7"/>
      <c r="AH7" s="78" t="s">
        <v>29</v>
      </c>
      <c r="AI7" s="78" t="s">
        <v>15</v>
      </c>
      <c r="AJ7" s="72" t="s">
        <v>31</v>
      </c>
      <c r="AK7" s="72" t="s">
        <v>33</v>
      </c>
      <c r="AL7" s="72" t="s">
        <v>32</v>
      </c>
      <c r="AM7" s="72" t="s">
        <v>34</v>
      </c>
      <c r="AN7" s="16"/>
      <c r="AO7" s="23"/>
    </row>
    <row r="8" spans="1:43">
      <c r="B8" s="14" t="s">
        <v>2</v>
      </c>
      <c r="C8" s="19">
        <f>DATE($AD$4,$AE$4,1)</f>
        <v>46296</v>
      </c>
      <c r="D8" s="19">
        <f>DATE($AD$4,$AE$4,2)</f>
        <v>46297</v>
      </c>
      <c r="E8" s="19">
        <f>DATE($AD$4,$AE$4,3)</f>
        <v>46298</v>
      </c>
      <c r="F8" s="19">
        <f>DATE($AD$4,$AE$4,4)</f>
        <v>46299</v>
      </c>
      <c r="G8" s="19">
        <f>DATE($AD$4,$AE$4,5)</f>
        <v>46300</v>
      </c>
      <c r="H8" s="19">
        <f>DATE($AD$4,$AE$4,6)</f>
        <v>46301</v>
      </c>
      <c r="I8" s="19">
        <f>DATE($AD$4,$AE$4,7)</f>
        <v>46302</v>
      </c>
      <c r="J8" s="19">
        <f>DATE($AD$4,$AE$4,8)</f>
        <v>46303</v>
      </c>
      <c r="K8" s="19">
        <f>DATE($AD$4,$AE$4,9)</f>
        <v>46304</v>
      </c>
      <c r="L8" s="19">
        <f>DATE($AD$4,$AE$4,10)</f>
        <v>46305</v>
      </c>
      <c r="M8" s="19">
        <f>DATE($AD$4,$AE$4,11)</f>
        <v>46306</v>
      </c>
      <c r="N8" s="19">
        <f>DATE($AD$4,$AE$4,12)</f>
        <v>46307</v>
      </c>
      <c r="O8" s="19">
        <f>DATE($AD$4,$AE$4,13)</f>
        <v>46308</v>
      </c>
      <c r="P8" s="19">
        <f>DATE($AD$4,$AE$4,14)</f>
        <v>46309</v>
      </c>
      <c r="Q8" s="19">
        <f>DATE($AD$4,$AE$4,15)</f>
        <v>46310</v>
      </c>
      <c r="R8" s="19">
        <f>DATE($AD$4,$AE$4,16)</f>
        <v>46311</v>
      </c>
      <c r="S8" s="19">
        <f>DATE($AD$4,$AE$4,17)</f>
        <v>46312</v>
      </c>
      <c r="T8" s="19">
        <f>DATE($AD$4,$AE$4,18)</f>
        <v>46313</v>
      </c>
      <c r="U8" s="19">
        <f>DATE($AD$4,$AE$4,19)</f>
        <v>46314</v>
      </c>
      <c r="V8" s="19">
        <f>DATE($AD$4,$AE$4,20)</f>
        <v>46315</v>
      </c>
      <c r="W8" s="19">
        <f>DATE($AD$4,$AE$4,21)</f>
        <v>46316</v>
      </c>
      <c r="X8" s="19">
        <f>DATE($AD$4,$AE$4,22)</f>
        <v>46317</v>
      </c>
      <c r="Y8" s="19">
        <f>DATE($AD$4,$AE$4,23)</f>
        <v>46318</v>
      </c>
      <c r="Z8" s="19">
        <f>DATE($AD$4,$AE$4,24)</f>
        <v>46319</v>
      </c>
      <c r="AA8" s="19">
        <f>DATE($AD$4,$AE$4,25)</f>
        <v>46320</v>
      </c>
      <c r="AB8" s="19">
        <f>DATE($AD$4,$AE$4,26)</f>
        <v>46321</v>
      </c>
      <c r="AC8" s="19">
        <f>DATE($AD$4,$AE$4,27)</f>
        <v>46322</v>
      </c>
      <c r="AD8" s="19">
        <f>DATE($AD$4,$AE$4,28)</f>
        <v>46323</v>
      </c>
      <c r="AE8" s="19">
        <f>DATE($AD$4,$AE$4,29)</f>
        <v>46324</v>
      </c>
      <c r="AF8" s="19">
        <f>DATE($AD$4,$AE$4,30)</f>
        <v>46325</v>
      </c>
      <c r="AG8" s="19">
        <f>DATE($AD$4,$AE$4,31)</f>
        <v>46326</v>
      </c>
      <c r="AH8" s="79"/>
      <c r="AI8" s="78"/>
      <c r="AJ8" s="72"/>
      <c r="AK8" s="72"/>
      <c r="AL8" s="72"/>
      <c r="AM8" s="72"/>
    </row>
    <row r="9" spans="1:43" hidden="1">
      <c r="B9" s="3"/>
      <c r="C9" s="22">
        <f>WEEKDAY(C8)</f>
        <v>5</v>
      </c>
      <c r="D9" s="22">
        <f t="shared" ref="D9:AG9" si="0">WEEKDAY(D8)</f>
        <v>6</v>
      </c>
      <c r="E9" s="22">
        <f t="shared" si="0"/>
        <v>7</v>
      </c>
      <c r="F9" s="22">
        <f t="shared" si="0"/>
        <v>1</v>
      </c>
      <c r="G9" s="22">
        <f t="shared" si="0"/>
        <v>2</v>
      </c>
      <c r="H9" s="22">
        <f t="shared" si="0"/>
        <v>3</v>
      </c>
      <c r="I9" s="22">
        <f t="shared" si="0"/>
        <v>4</v>
      </c>
      <c r="J9" s="22">
        <f t="shared" si="0"/>
        <v>5</v>
      </c>
      <c r="K9" s="22">
        <f t="shared" si="0"/>
        <v>6</v>
      </c>
      <c r="L9" s="22">
        <f t="shared" si="0"/>
        <v>7</v>
      </c>
      <c r="M9" s="22">
        <f t="shared" si="0"/>
        <v>1</v>
      </c>
      <c r="N9" s="22">
        <f t="shared" si="0"/>
        <v>2</v>
      </c>
      <c r="O9" s="22">
        <f t="shared" si="0"/>
        <v>3</v>
      </c>
      <c r="P9" s="22">
        <f t="shared" si="0"/>
        <v>4</v>
      </c>
      <c r="Q9" s="22">
        <f t="shared" si="0"/>
        <v>5</v>
      </c>
      <c r="R9" s="22">
        <f t="shared" si="0"/>
        <v>6</v>
      </c>
      <c r="S9" s="22">
        <f t="shared" si="0"/>
        <v>7</v>
      </c>
      <c r="T9" s="22">
        <f t="shared" si="0"/>
        <v>1</v>
      </c>
      <c r="U9" s="22">
        <f t="shared" si="0"/>
        <v>2</v>
      </c>
      <c r="V9" s="22">
        <f t="shared" si="0"/>
        <v>3</v>
      </c>
      <c r="W9" s="22">
        <f t="shared" si="0"/>
        <v>4</v>
      </c>
      <c r="X9" s="22">
        <f t="shared" si="0"/>
        <v>5</v>
      </c>
      <c r="Y9" s="22">
        <f t="shared" si="0"/>
        <v>6</v>
      </c>
      <c r="Z9" s="22">
        <f t="shared" si="0"/>
        <v>7</v>
      </c>
      <c r="AA9" s="22">
        <f t="shared" si="0"/>
        <v>1</v>
      </c>
      <c r="AB9" s="22">
        <f t="shared" si="0"/>
        <v>2</v>
      </c>
      <c r="AC9" s="22">
        <f t="shared" si="0"/>
        <v>3</v>
      </c>
      <c r="AD9" s="22">
        <f t="shared" si="0"/>
        <v>4</v>
      </c>
      <c r="AE9" s="22">
        <f t="shared" si="0"/>
        <v>5</v>
      </c>
      <c r="AF9" s="22">
        <f t="shared" si="0"/>
        <v>6</v>
      </c>
      <c r="AG9" s="22">
        <f t="shared" si="0"/>
        <v>7</v>
      </c>
      <c r="AH9" s="79"/>
      <c r="AI9" s="78"/>
      <c r="AJ9" s="72"/>
      <c r="AK9" s="72"/>
      <c r="AL9" s="72"/>
      <c r="AM9" s="72"/>
      <c r="AN9" s="24"/>
    </row>
    <row r="10" spans="1:43">
      <c r="B10" s="3" t="s">
        <v>3</v>
      </c>
      <c r="C10" s="21">
        <f t="shared" ref="C10:AG10" si="1">C8</f>
        <v>46296</v>
      </c>
      <c r="D10" s="21">
        <f t="shared" si="1"/>
        <v>46297</v>
      </c>
      <c r="E10" s="21">
        <f t="shared" si="1"/>
        <v>46298</v>
      </c>
      <c r="F10" s="21">
        <f t="shared" si="1"/>
        <v>46299</v>
      </c>
      <c r="G10" s="21">
        <f t="shared" si="1"/>
        <v>46300</v>
      </c>
      <c r="H10" s="21">
        <f t="shared" si="1"/>
        <v>46301</v>
      </c>
      <c r="I10" s="21">
        <f t="shared" si="1"/>
        <v>46302</v>
      </c>
      <c r="J10" s="21">
        <f t="shared" si="1"/>
        <v>46303</v>
      </c>
      <c r="K10" s="21">
        <f t="shared" si="1"/>
        <v>46304</v>
      </c>
      <c r="L10" s="21">
        <f t="shared" si="1"/>
        <v>46305</v>
      </c>
      <c r="M10" s="21">
        <f t="shared" si="1"/>
        <v>46306</v>
      </c>
      <c r="N10" s="21">
        <f t="shared" si="1"/>
        <v>46307</v>
      </c>
      <c r="O10" s="21">
        <f t="shared" si="1"/>
        <v>46308</v>
      </c>
      <c r="P10" s="21">
        <f t="shared" si="1"/>
        <v>46309</v>
      </c>
      <c r="Q10" s="21">
        <f t="shared" si="1"/>
        <v>46310</v>
      </c>
      <c r="R10" s="21">
        <f t="shared" si="1"/>
        <v>46311</v>
      </c>
      <c r="S10" s="21">
        <f t="shared" si="1"/>
        <v>46312</v>
      </c>
      <c r="T10" s="21">
        <f t="shared" si="1"/>
        <v>46313</v>
      </c>
      <c r="U10" s="21">
        <f t="shared" si="1"/>
        <v>46314</v>
      </c>
      <c r="V10" s="21">
        <f t="shared" si="1"/>
        <v>46315</v>
      </c>
      <c r="W10" s="21">
        <f t="shared" si="1"/>
        <v>46316</v>
      </c>
      <c r="X10" s="21">
        <f>X8</f>
        <v>46317</v>
      </c>
      <c r="Y10" s="21">
        <f t="shared" si="1"/>
        <v>46318</v>
      </c>
      <c r="Z10" s="21">
        <f t="shared" si="1"/>
        <v>46319</v>
      </c>
      <c r="AA10" s="21">
        <f t="shared" si="1"/>
        <v>46320</v>
      </c>
      <c r="AB10" s="21">
        <f t="shared" si="1"/>
        <v>46321</v>
      </c>
      <c r="AC10" s="21">
        <f t="shared" si="1"/>
        <v>46322</v>
      </c>
      <c r="AD10" s="21">
        <f t="shared" si="1"/>
        <v>46323</v>
      </c>
      <c r="AE10" s="21">
        <f t="shared" si="1"/>
        <v>46324</v>
      </c>
      <c r="AF10" s="21">
        <f t="shared" si="1"/>
        <v>46325</v>
      </c>
      <c r="AG10" s="21">
        <f t="shared" si="1"/>
        <v>46326</v>
      </c>
      <c r="AH10" s="79"/>
      <c r="AI10" s="78"/>
      <c r="AJ10" s="72"/>
      <c r="AK10" s="72"/>
      <c r="AL10" s="72"/>
      <c r="AM10" s="72"/>
    </row>
    <row r="11" spans="1:43" ht="27" customHeight="1">
      <c r="B11" s="78" t="s">
        <v>8</v>
      </c>
      <c r="C11" s="105" t="s">
        <v>43</v>
      </c>
      <c r="D11" s="100"/>
      <c r="E11" s="100"/>
      <c r="F11" s="100"/>
      <c r="G11" s="100"/>
      <c r="H11" s="81"/>
      <c r="I11" s="107" t="s">
        <v>18</v>
      </c>
      <c r="J11" s="99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4"/>
      <c r="Y11" s="81"/>
      <c r="Z11" s="81"/>
      <c r="AA11" s="81"/>
      <c r="AB11" s="81"/>
      <c r="AC11" s="81"/>
      <c r="AD11" s="81"/>
      <c r="AE11" s="81"/>
      <c r="AF11" s="81"/>
      <c r="AG11" s="80"/>
      <c r="AH11" s="79"/>
      <c r="AI11" s="78"/>
      <c r="AJ11" s="72"/>
      <c r="AK11" s="72"/>
      <c r="AL11" s="72"/>
      <c r="AM11" s="72"/>
    </row>
    <row r="12" spans="1:43" ht="27" customHeight="1">
      <c r="B12" s="79"/>
      <c r="C12" s="106"/>
      <c r="D12" s="101"/>
      <c r="E12" s="101"/>
      <c r="F12" s="101"/>
      <c r="G12" s="101"/>
      <c r="H12" s="82"/>
      <c r="I12" s="108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5"/>
      <c r="Y12" s="82"/>
      <c r="Z12" s="82"/>
      <c r="AA12" s="82"/>
      <c r="AB12" s="82"/>
      <c r="AC12" s="82"/>
      <c r="AD12" s="82"/>
      <c r="AE12" s="82"/>
      <c r="AF12" s="82"/>
      <c r="AG12" s="80"/>
      <c r="AH12" s="79"/>
      <c r="AI12" s="78"/>
      <c r="AJ12" s="72"/>
      <c r="AK12" s="72"/>
      <c r="AL12" s="72"/>
      <c r="AM12" s="72"/>
    </row>
    <row r="13" spans="1:43" ht="27" customHeight="1">
      <c r="B13" s="79"/>
      <c r="C13" s="106"/>
      <c r="D13" s="101"/>
      <c r="E13" s="101"/>
      <c r="F13" s="101"/>
      <c r="G13" s="101"/>
      <c r="H13" s="82"/>
      <c r="I13" s="108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5"/>
      <c r="Y13" s="82"/>
      <c r="Z13" s="82"/>
      <c r="AA13" s="82"/>
      <c r="AB13" s="82"/>
      <c r="AC13" s="82"/>
      <c r="AD13" s="82"/>
      <c r="AE13" s="82"/>
      <c r="AF13" s="82"/>
      <c r="AG13" s="80"/>
      <c r="AH13" s="79"/>
      <c r="AI13" s="78"/>
      <c r="AJ13" s="72"/>
      <c r="AK13" s="72"/>
      <c r="AL13" s="72"/>
      <c r="AM13" s="72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46320</v>
      </c>
      <c r="AJ14" s="14">
        <f>COUNTIF(C14:AG14,"×")</f>
        <v>6</v>
      </c>
      <c r="AK14" s="25">
        <f>MAX(AC8:AG8)</f>
        <v>46326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95">
        <f>DATE($AD$4,$AE$4+1,1)</f>
        <v>46327</v>
      </c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7"/>
      <c r="AH16" s="78" t="s">
        <v>10</v>
      </c>
      <c r="AI16" s="78" t="s">
        <v>16</v>
      </c>
      <c r="AJ16" s="72" t="s">
        <v>31</v>
      </c>
      <c r="AK16" s="72" t="s">
        <v>33</v>
      </c>
      <c r="AL16" s="72" t="s">
        <v>32</v>
      </c>
      <c r="AM16" s="72" t="s">
        <v>34</v>
      </c>
      <c r="AO16" s="23"/>
    </row>
    <row r="17" spans="2:41">
      <c r="B17" s="14" t="s">
        <v>2</v>
      </c>
      <c r="C17" s="19">
        <f>DATE($AD$4,$AE$4+1,1)</f>
        <v>46327</v>
      </c>
      <c r="D17" s="19">
        <f>DATE($AD$4,$AE$4+1,2)</f>
        <v>46328</v>
      </c>
      <c r="E17" s="19">
        <f>DATE($AD$4,$AE$4+1,3)</f>
        <v>46329</v>
      </c>
      <c r="F17" s="19">
        <f>DATE($AD$4,$AE$4+1,4)</f>
        <v>46330</v>
      </c>
      <c r="G17" s="19">
        <f>DATE($AD$4,$AE$4+1,5)</f>
        <v>46331</v>
      </c>
      <c r="H17" s="19">
        <f>DATE($AD$4,$AE$4+1,6)</f>
        <v>46332</v>
      </c>
      <c r="I17" s="19">
        <f>DATE($AD$4,$AE$4+1,7)</f>
        <v>46333</v>
      </c>
      <c r="J17" s="19">
        <f>DATE($AD$4,$AE$4+1,8)</f>
        <v>46334</v>
      </c>
      <c r="K17" s="19">
        <f>DATE($AD$4,$AE$4+1,9)</f>
        <v>46335</v>
      </c>
      <c r="L17" s="19">
        <f>DATE($AD$4,$AE$4+1,10)</f>
        <v>46336</v>
      </c>
      <c r="M17" s="19">
        <f>DATE($AD$4,$AE$4+1,11)</f>
        <v>46337</v>
      </c>
      <c r="N17" s="19">
        <f>DATE($AD$4,$AE$4+1,12)</f>
        <v>46338</v>
      </c>
      <c r="O17" s="19">
        <f>DATE($AD$4,$AE$4+1,13)</f>
        <v>46339</v>
      </c>
      <c r="P17" s="19">
        <f>DATE($AD$4,$AE$4+1,14)</f>
        <v>46340</v>
      </c>
      <c r="Q17" s="19">
        <f>DATE($AD$4,$AE$4+1,15)</f>
        <v>46341</v>
      </c>
      <c r="R17" s="19">
        <f>DATE($AD$4,$AE$4+1,16)</f>
        <v>46342</v>
      </c>
      <c r="S17" s="19">
        <f>DATE($AD$4,$AE$4+1,17)</f>
        <v>46343</v>
      </c>
      <c r="T17" s="19">
        <f>DATE($AD$4,$AE$4+1,18)</f>
        <v>46344</v>
      </c>
      <c r="U17" s="19">
        <f>DATE($AD$4,$AE$4+1,19)</f>
        <v>46345</v>
      </c>
      <c r="V17" s="19">
        <f>DATE($AD$4,$AE$4+1,20)</f>
        <v>46346</v>
      </c>
      <c r="W17" s="19">
        <f>DATE($AD$4,$AE$4+1,21)</f>
        <v>46347</v>
      </c>
      <c r="X17" s="19">
        <f>DATE($AD$4,$AE$4+1,22)</f>
        <v>46348</v>
      </c>
      <c r="Y17" s="19">
        <f>DATE($AD$4,$AE$4+1,23)</f>
        <v>46349</v>
      </c>
      <c r="Z17" s="19">
        <f>DATE($AD$4,$AE$4+1,24)</f>
        <v>46350</v>
      </c>
      <c r="AA17" s="19">
        <f>DATE($AD$4,$AE$4+1,25)</f>
        <v>46351</v>
      </c>
      <c r="AB17" s="19">
        <f>DATE($AD$4,$AE$4+1,26)</f>
        <v>46352</v>
      </c>
      <c r="AC17" s="19">
        <f>DATE($AD$4,$AE$4+1,27)</f>
        <v>46353</v>
      </c>
      <c r="AD17" s="19">
        <f>DATE($AD$4,$AE$4+1,28)</f>
        <v>46354</v>
      </c>
      <c r="AE17" s="19">
        <f>DATE($AD$4,$AE$4+1,29)</f>
        <v>46355</v>
      </c>
      <c r="AF17" s="19">
        <f>DATE($AD$4,$AE$4+1,30)</f>
        <v>46356</v>
      </c>
      <c r="AG17" s="19"/>
      <c r="AH17" s="79"/>
      <c r="AI17" s="78"/>
      <c r="AJ17" s="72"/>
      <c r="AK17" s="72"/>
      <c r="AL17" s="72"/>
      <c r="AM17" s="72"/>
    </row>
    <row r="18" spans="2:41" hidden="1">
      <c r="B18" s="3"/>
      <c r="C18" s="22">
        <f>WEEKDAY(C17)</f>
        <v>1</v>
      </c>
      <c r="D18" s="22">
        <f t="shared" ref="D18:AF18" si="2">WEEKDAY(D17)</f>
        <v>2</v>
      </c>
      <c r="E18" s="22">
        <f t="shared" si="2"/>
        <v>3</v>
      </c>
      <c r="F18" s="22">
        <f t="shared" si="2"/>
        <v>4</v>
      </c>
      <c r="G18" s="22">
        <f t="shared" si="2"/>
        <v>5</v>
      </c>
      <c r="H18" s="22">
        <f t="shared" si="2"/>
        <v>6</v>
      </c>
      <c r="I18" s="22">
        <f t="shared" si="2"/>
        <v>7</v>
      </c>
      <c r="J18" s="22">
        <f t="shared" si="2"/>
        <v>1</v>
      </c>
      <c r="K18" s="22">
        <f t="shared" si="2"/>
        <v>2</v>
      </c>
      <c r="L18" s="22">
        <f t="shared" si="2"/>
        <v>3</v>
      </c>
      <c r="M18" s="22">
        <f t="shared" si="2"/>
        <v>4</v>
      </c>
      <c r="N18" s="22">
        <f t="shared" si="2"/>
        <v>5</v>
      </c>
      <c r="O18" s="22">
        <f t="shared" si="2"/>
        <v>6</v>
      </c>
      <c r="P18" s="22">
        <f t="shared" si="2"/>
        <v>7</v>
      </c>
      <c r="Q18" s="22">
        <f t="shared" si="2"/>
        <v>1</v>
      </c>
      <c r="R18" s="22">
        <f t="shared" si="2"/>
        <v>2</v>
      </c>
      <c r="S18" s="22">
        <f t="shared" si="2"/>
        <v>3</v>
      </c>
      <c r="T18" s="22">
        <f t="shared" si="2"/>
        <v>4</v>
      </c>
      <c r="U18" s="22">
        <f t="shared" si="2"/>
        <v>5</v>
      </c>
      <c r="V18" s="22">
        <f t="shared" si="2"/>
        <v>6</v>
      </c>
      <c r="W18" s="22">
        <f t="shared" si="2"/>
        <v>7</v>
      </c>
      <c r="X18" s="22">
        <f t="shared" si="2"/>
        <v>1</v>
      </c>
      <c r="Y18" s="22">
        <f t="shared" si="2"/>
        <v>2</v>
      </c>
      <c r="Z18" s="22">
        <f t="shared" si="2"/>
        <v>3</v>
      </c>
      <c r="AA18" s="22">
        <f t="shared" si="2"/>
        <v>4</v>
      </c>
      <c r="AB18" s="22">
        <f t="shared" si="2"/>
        <v>5</v>
      </c>
      <c r="AC18" s="22">
        <f t="shared" si="2"/>
        <v>6</v>
      </c>
      <c r="AD18" s="22">
        <f t="shared" si="2"/>
        <v>7</v>
      </c>
      <c r="AE18" s="22">
        <f t="shared" si="2"/>
        <v>1</v>
      </c>
      <c r="AF18" s="22">
        <f t="shared" si="2"/>
        <v>2</v>
      </c>
      <c r="AG18" s="22"/>
      <c r="AH18" s="79"/>
      <c r="AI18" s="78"/>
      <c r="AJ18" s="72"/>
      <c r="AK18" s="72"/>
      <c r="AL18" s="72"/>
      <c r="AM18" s="72"/>
      <c r="AN18" s="24"/>
    </row>
    <row r="19" spans="2:41">
      <c r="B19" s="3" t="s">
        <v>3</v>
      </c>
      <c r="C19" s="21">
        <f>C17</f>
        <v>46327</v>
      </c>
      <c r="D19" s="21">
        <f t="shared" ref="D19:AF19" si="3">D17</f>
        <v>46328</v>
      </c>
      <c r="E19" s="21">
        <f t="shared" si="3"/>
        <v>46329</v>
      </c>
      <c r="F19" s="21">
        <f t="shared" si="3"/>
        <v>46330</v>
      </c>
      <c r="G19" s="21">
        <f t="shared" si="3"/>
        <v>46331</v>
      </c>
      <c r="H19" s="21">
        <f t="shared" si="3"/>
        <v>46332</v>
      </c>
      <c r="I19" s="21">
        <f t="shared" si="3"/>
        <v>46333</v>
      </c>
      <c r="J19" s="21">
        <f t="shared" si="3"/>
        <v>46334</v>
      </c>
      <c r="K19" s="21">
        <f t="shared" si="3"/>
        <v>46335</v>
      </c>
      <c r="L19" s="21">
        <f t="shared" si="3"/>
        <v>46336</v>
      </c>
      <c r="M19" s="21">
        <f t="shared" si="3"/>
        <v>46337</v>
      </c>
      <c r="N19" s="21">
        <f t="shared" si="3"/>
        <v>46338</v>
      </c>
      <c r="O19" s="21">
        <f t="shared" si="3"/>
        <v>46339</v>
      </c>
      <c r="P19" s="21">
        <f t="shared" si="3"/>
        <v>46340</v>
      </c>
      <c r="Q19" s="21">
        <f t="shared" si="3"/>
        <v>46341</v>
      </c>
      <c r="R19" s="21">
        <f t="shared" si="3"/>
        <v>46342</v>
      </c>
      <c r="S19" s="21">
        <f t="shared" si="3"/>
        <v>46343</v>
      </c>
      <c r="T19" s="21">
        <f t="shared" si="3"/>
        <v>46344</v>
      </c>
      <c r="U19" s="21">
        <f t="shared" si="3"/>
        <v>46345</v>
      </c>
      <c r="V19" s="21">
        <f t="shared" si="3"/>
        <v>46346</v>
      </c>
      <c r="W19" s="21">
        <f t="shared" si="3"/>
        <v>46347</v>
      </c>
      <c r="X19" s="21">
        <f t="shared" si="3"/>
        <v>46348</v>
      </c>
      <c r="Y19" s="21">
        <f t="shared" si="3"/>
        <v>46349</v>
      </c>
      <c r="Z19" s="21">
        <f t="shared" si="3"/>
        <v>46350</v>
      </c>
      <c r="AA19" s="21">
        <f t="shared" si="3"/>
        <v>46351</v>
      </c>
      <c r="AB19" s="21">
        <f t="shared" si="3"/>
        <v>46352</v>
      </c>
      <c r="AC19" s="21">
        <f t="shared" si="3"/>
        <v>46353</v>
      </c>
      <c r="AD19" s="21">
        <f t="shared" si="3"/>
        <v>46354</v>
      </c>
      <c r="AE19" s="21">
        <f t="shared" si="3"/>
        <v>46355</v>
      </c>
      <c r="AF19" s="21">
        <f t="shared" si="3"/>
        <v>46356</v>
      </c>
      <c r="AG19" s="21"/>
      <c r="AH19" s="79"/>
      <c r="AI19" s="78"/>
      <c r="AJ19" s="72"/>
      <c r="AK19" s="72"/>
      <c r="AL19" s="72"/>
      <c r="AM19" s="72"/>
    </row>
    <row r="20" spans="2:41" ht="27" customHeight="1">
      <c r="B20" s="78" t="s">
        <v>8</v>
      </c>
      <c r="C20" s="81"/>
      <c r="D20" s="81"/>
      <c r="E20" s="99"/>
      <c r="F20" s="83"/>
      <c r="G20" s="81"/>
      <c r="H20" s="81"/>
      <c r="I20" s="81"/>
      <c r="J20" s="81"/>
      <c r="K20" s="81"/>
      <c r="L20" s="83"/>
      <c r="M20" s="83"/>
      <c r="N20" s="81"/>
      <c r="O20" s="81"/>
      <c r="P20" s="81"/>
      <c r="Q20" s="81"/>
      <c r="R20" s="81"/>
      <c r="S20" s="83"/>
      <c r="T20" s="83"/>
      <c r="U20" s="81"/>
      <c r="V20" s="81"/>
      <c r="W20" s="81"/>
      <c r="X20" s="81"/>
      <c r="Y20" s="84"/>
      <c r="Z20" s="83"/>
      <c r="AA20" s="83"/>
      <c r="AB20" s="81"/>
      <c r="AC20" s="81"/>
      <c r="AD20" s="81"/>
      <c r="AE20" s="81"/>
      <c r="AF20" s="81"/>
      <c r="AG20" s="80"/>
      <c r="AH20" s="79"/>
      <c r="AI20" s="78"/>
      <c r="AJ20" s="72"/>
      <c r="AK20" s="72"/>
      <c r="AL20" s="72"/>
      <c r="AM20" s="72"/>
    </row>
    <row r="21" spans="2:41" ht="27" customHeight="1">
      <c r="B21" s="79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5"/>
      <c r="Z21" s="82"/>
      <c r="AA21" s="82"/>
      <c r="AB21" s="82"/>
      <c r="AC21" s="82"/>
      <c r="AD21" s="82"/>
      <c r="AE21" s="82"/>
      <c r="AF21" s="82"/>
      <c r="AG21" s="80"/>
      <c r="AH21" s="79"/>
      <c r="AI21" s="78"/>
      <c r="AJ21" s="72"/>
      <c r="AK21" s="72"/>
      <c r="AL21" s="72"/>
      <c r="AM21" s="72"/>
    </row>
    <row r="22" spans="2:41" ht="27" customHeight="1">
      <c r="B22" s="79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5"/>
      <c r="Z22" s="82"/>
      <c r="AA22" s="82"/>
      <c r="AB22" s="82"/>
      <c r="AC22" s="82"/>
      <c r="AD22" s="82"/>
      <c r="AE22" s="82"/>
      <c r="AF22" s="82"/>
      <c r="AG22" s="80"/>
      <c r="AH22" s="79"/>
      <c r="AI22" s="78"/>
      <c r="AJ22" s="72"/>
      <c r="AK22" s="72"/>
      <c r="AL22" s="72"/>
      <c r="AM22" s="72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46356</v>
      </c>
      <c r="AJ23" s="14">
        <f>COUNTIF(C23:AG23,"×")</f>
        <v>0</v>
      </c>
      <c r="AK23" s="25">
        <f>MAX(AC17:AG17)</f>
        <v>46356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95">
        <f>DATE($AD$4,$AE$4+2,1)</f>
        <v>46357</v>
      </c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7"/>
      <c r="AH25" s="78" t="s">
        <v>10</v>
      </c>
      <c r="AI25" s="78" t="s">
        <v>16</v>
      </c>
      <c r="AJ25" s="72" t="s">
        <v>31</v>
      </c>
      <c r="AK25" s="72" t="s">
        <v>33</v>
      </c>
      <c r="AL25" s="72" t="s">
        <v>32</v>
      </c>
      <c r="AM25" s="72" t="s">
        <v>34</v>
      </c>
      <c r="AO25" s="23"/>
    </row>
    <row r="26" spans="2:41">
      <c r="B26" s="14" t="s">
        <v>2</v>
      </c>
      <c r="C26" s="19">
        <f>DATE($AD$4,$AE$4+2,1)</f>
        <v>46357</v>
      </c>
      <c r="D26" s="19">
        <f>DATE($AD$4,$AE$4+2,2)</f>
        <v>46358</v>
      </c>
      <c r="E26" s="19">
        <f>DATE($AD$4,$AE$4+2,3)</f>
        <v>46359</v>
      </c>
      <c r="F26" s="19">
        <f>DATE($AD$4,$AE$4+2,4)</f>
        <v>46360</v>
      </c>
      <c r="G26" s="19">
        <f>DATE($AD$4,$AE$4+2,5)</f>
        <v>46361</v>
      </c>
      <c r="H26" s="19">
        <f>DATE($AD$4,$AE$4+2,6)</f>
        <v>46362</v>
      </c>
      <c r="I26" s="19">
        <f>DATE($AD$4,$AE$4+2,7)</f>
        <v>46363</v>
      </c>
      <c r="J26" s="19">
        <f>DATE($AD$4,$AE$4+2,8)</f>
        <v>46364</v>
      </c>
      <c r="K26" s="19">
        <f>DATE($AD$4,$AE$4+2,9)</f>
        <v>46365</v>
      </c>
      <c r="L26" s="19">
        <f>DATE($AD$4,$AE$4+2,10)</f>
        <v>46366</v>
      </c>
      <c r="M26" s="19">
        <f>DATE($AD$4,$AE$4+2,11)</f>
        <v>46367</v>
      </c>
      <c r="N26" s="19">
        <f>DATE($AD$4,$AE$4+2,12)</f>
        <v>46368</v>
      </c>
      <c r="O26" s="19">
        <f>DATE($AD$4,$AE$4+2,13)</f>
        <v>46369</v>
      </c>
      <c r="P26" s="19">
        <f>DATE($AD$4,$AE$4+2,14)</f>
        <v>46370</v>
      </c>
      <c r="Q26" s="19">
        <f>DATE($AD$4,$AE$4+2,15)</f>
        <v>46371</v>
      </c>
      <c r="R26" s="19">
        <f>DATE($AD$4,$AE$4+2,16)</f>
        <v>46372</v>
      </c>
      <c r="S26" s="19">
        <f>DATE($AD$4,$AE$4+2,17)</f>
        <v>46373</v>
      </c>
      <c r="T26" s="19">
        <f>DATE($AD$4,$AE$4+2,18)</f>
        <v>46374</v>
      </c>
      <c r="U26" s="19">
        <f>DATE($AD$4,$AE$4+2,19)</f>
        <v>46375</v>
      </c>
      <c r="V26" s="19">
        <f>DATE($AD$4,$AE$4+2,20)</f>
        <v>46376</v>
      </c>
      <c r="W26" s="19">
        <f>DATE($AD$4,$AE$4+2,21)</f>
        <v>46377</v>
      </c>
      <c r="X26" s="19">
        <f>DATE($AD$4,$AE$4+2,22)</f>
        <v>46378</v>
      </c>
      <c r="Y26" s="19">
        <f>DATE($AD$4,$AE$4+2,23)</f>
        <v>46379</v>
      </c>
      <c r="Z26" s="19">
        <f>DATE($AD$4,$AE$4+2,24)</f>
        <v>46380</v>
      </c>
      <c r="AA26" s="19">
        <f>DATE($AD$4,$AE$4+2,25)</f>
        <v>46381</v>
      </c>
      <c r="AB26" s="19">
        <f>DATE($AD$4,$AE$4+2,26)</f>
        <v>46382</v>
      </c>
      <c r="AC26" s="19">
        <f>DATE($AD$4,$AE$4+2,27)</f>
        <v>46383</v>
      </c>
      <c r="AD26" s="19">
        <f>DATE($AD$4,$AE$4+2,28)</f>
        <v>46384</v>
      </c>
      <c r="AE26" s="19">
        <f>DATE($AD$4,$AE$4+2,29)</f>
        <v>46385</v>
      </c>
      <c r="AF26" s="19">
        <f>DATE($AD$4,$AE$4+2,30)</f>
        <v>46386</v>
      </c>
      <c r="AG26" s="19">
        <f>DATE($AD$4,$AE$4+2,31)</f>
        <v>46387</v>
      </c>
      <c r="AH26" s="79"/>
      <c r="AI26" s="78"/>
      <c r="AJ26" s="72"/>
      <c r="AK26" s="72"/>
      <c r="AL26" s="72"/>
      <c r="AM26" s="72"/>
    </row>
    <row r="27" spans="2:41" hidden="1">
      <c r="B27" s="3"/>
      <c r="C27" s="22">
        <f>WEEKDAY(C26)</f>
        <v>3</v>
      </c>
      <c r="D27" s="22">
        <f t="shared" ref="D27:AG27" si="4">WEEKDAY(D26)</f>
        <v>4</v>
      </c>
      <c r="E27" s="22">
        <f t="shared" si="4"/>
        <v>5</v>
      </c>
      <c r="F27" s="22">
        <f t="shared" si="4"/>
        <v>6</v>
      </c>
      <c r="G27" s="22">
        <f t="shared" si="4"/>
        <v>7</v>
      </c>
      <c r="H27" s="22">
        <f t="shared" si="4"/>
        <v>1</v>
      </c>
      <c r="I27" s="22">
        <f t="shared" si="4"/>
        <v>2</v>
      </c>
      <c r="J27" s="22">
        <f t="shared" si="4"/>
        <v>3</v>
      </c>
      <c r="K27" s="22">
        <f t="shared" si="4"/>
        <v>4</v>
      </c>
      <c r="L27" s="22">
        <f t="shared" si="4"/>
        <v>5</v>
      </c>
      <c r="M27" s="22">
        <f t="shared" si="4"/>
        <v>6</v>
      </c>
      <c r="N27" s="22">
        <f t="shared" si="4"/>
        <v>7</v>
      </c>
      <c r="O27" s="22">
        <f t="shared" si="4"/>
        <v>1</v>
      </c>
      <c r="P27" s="22">
        <f t="shared" si="4"/>
        <v>2</v>
      </c>
      <c r="Q27" s="22">
        <f t="shared" si="4"/>
        <v>3</v>
      </c>
      <c r="R27" s="22">
        <f t="shared" si="4"/>
        <v>4</v>
      </c>
      <c r="S27" s="22">
        <f t="shared" si="4"/>
        <v>5</v>
      </c>
      <c r="T27" s="22">
        <f t="shared" si="4"/>
        <v>6</v>
      </c>
      <c r="U27" s="22">
        <f t="shared" si="4"/>
        <v>7</v>
      </c>
      <c r="V27" s="22">
        <f t="shared" si="4"/>
        <v>1</v>
      </c>
      <c r="W27" s="22">
        <f t="shared" si="4"/>
        <v>2</v>
      </c>
      <c r="X27" s="22">
        <f t="shared" si="4"/>
        <v>3</v>
      </c>
      <c r="Y27" s="22">
        <f t="shared" si="4"/>
        <v>4</v>
      </c>
      <c r="Z27" s="22">
        <f t="shared" si="4"/>
        <v>5</v>
      </c>
      <c r="AA27" s="22">
        <f t="shared" si="4"/>
        <v>6</v>
      </c>
      <c r="AB27" s="22">
        <f t="shared" si="4"/>
        <v>7</v>
      </c>
      <c r="AC27" s="22">
        <f t="shared" si="4"/>
        <v>1</v>
      </c>
      <c r="AD27" s="22">
        <f t="shared" si="4"/>
        <v>2</v>
      </c>
      <c r="AE27" s="22">
        <f t="shared" si="4"/>
        <v>3</v>
      </c>
      <c r="AF27" s="22">
        <f t="shared" si="4"/>
        <v>4</v>
      </c>
      <c r="AG27" s="22">
        <f t="shared" si="4"/>
        <v>5</v>
      </c>
      <c r="AH27" s="79"/>
      <c r="AI27" s="78"/>
      <c r="AJ27" s="72"/>
      <c r="AK27" s="72"/>
      <c r="AL27" s="72"/>
      <c r="AM27" s="72"/>
      <c r="AN27" s="24"/>
    </row>
    <row r="28" spans="2:41">
      <c r="B28" s="3" t="s">
        <v>3</v>
      </c>
      <c r="C28" s="21">
        <f>C26</f>
        <v>46357</v>
      </c>
      <c r="D28" s="21">
        <f t="shared" ref="D28:AF28" si="5">D26</f>
        <v>46358</v>
      </c>
      <c r="E28" s="21">
        <f t="shared" si="5"/>
        <v>46359</v>
      </c>
      <c r="F28" s="21">
        <f t="shared" si="5"/>
        <v>46360</v>
      </c>
      <c r="G28" s="21">
        <f t="shared" si="5"/>
        <v>46361</v>
      </c>
      <c r="H28" s="21">
        <f t="shared" si="5"/>
        <v>46362</v>
      </c>
      <c r="I28" s="21">
        <f t="shared" si="5"/>
        <v>46363</v>
      </c>
      <c r="J28" s="21">
        <f t="shared" si="5"/>
        <v>46364</v>
      </c>
      <c r="K28" s="21">
        <f t="shared" si="5"/>
        <v>46365</v>
      </c>
      <c r="L28" s="21">
        <f t="shared" si="5"/>
        <v>46366</v>
      </c>
      <c r="M28" s="21">
        <f t="shared" si="5"/>
        <v>46367</v>
      </c>
      <c r="N28" s="21">
        <f t="shared" si="5"/>
        <v>46368</v>
      </c>
      <c r="O28" s="21">
        <f t="shared" si="5"/>
        <v>46369</v>
      </c>
      <c r="P28" s="21">
        <f t="shared" si="5"/>
        <v>46370</v>
      </c>
      <c r="Q28" s="21">
        <f t="shared" si="5"/>
        <v>46371</v>
      </c>
      <c r="R28" s="21">
        <f t="shared" si="5"/>
        <v>46372</v>
      </c>
      <c r="S28" s="21">
        <f t="shared" si="5"/>
        <v>46373</v>
      </c>
      <c r="T28" s="21">
        <f t="shared" si="5"/>
        <v>46374</v>
      </c>
      <c r="U28" s="21">
        <f t="shared" si="5"/>
        <v>46375</v>
      </c>
      <c r="V28" s="21">
        <f t="shared" si="5"/>
        <v>46376</v>
      </c>
      <c r="W28" s="21">
        <f t="shared" si="5"/>
        <v>46377</v>
      </c>
      <c r="X28" s="21">
        <f t="shared" si="5"/>
        <v>46378</v>
      </c>
      <c r="Y28" s="21">
        <f t="shared" si="5"/>
        <v>46379</v>
      </c>
      <c r="Z28" s="21">
        <f t="shared" si="5"/>
        <v>46380</v>
      </c>
      <c r="AA28" s="21">
        <f t="shared" si="5"/>
        <v>46381</v>
      </c>
      <c r="AB28" s="21">
        <f t="shared" si="5"/>
        <v>46382</v>
      </c>
      <c r="AC28" s="21">
        <f t="shared" si="5"/>
        <v>46383</v>
      </c>
      <c r="AD28" s="21">
        <f t="shared" si="5"/>
        <v>46384</v>
      </c>
      <c r="AE28" s="21">
        <f t="shared" si="5"/>
        <v>46385</v>
      </c>
      <c r="AF28" s="21">
        <f t="shared" si="5"/>
        <v>46386</v>
      </c>
      <c r="AG28" s="21">
        <f>AG26</f>
        <v>46387</v>
      </c>
      <c r="AH28" s="79"/>
      <c r="AI28" s="78"/>
      <c r="AJ28" s="72"/>
      <c r="AK28" s="72"/>
      <c r="AL28" s="72"/>
      <c r="AM28" s="72"/>
      <c r="AN28" s="24"/>
    </row>
    <row r="29" spans="2:41" ht="27" customHeight="1">
      <c r="B29" s="78" t="s">
        <v>8</v>
      </c>
      <c r="C29" s="81"/>
      <c r="D29" s="81"/>
      <c r="E29" s="81"/>
      <c r="F29" s="81"/>
      <c r="G29" s="81"/>
      <c r="H29" s="81"/>
      <c r="I29" s="99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8"/>
      <c r="Z29" s="99"/>
      <c r="AA29" s="81"/>
      <c r="AB29" s="81"/>
      <c r="AC29" s="81"/>
      <c r="AD29" s="81"/>
      <c r="AE29" s="84"/>
      <c r="AF29" s="84"/>
      <c r="AG29" s="86"/>
      <c r="AH29" s="79"/>
      <c r="AI29" s="78"/>
      <c r="AJ29" s="72"/>
      <c r="AK29" s="72"/>
      <c r="AL29" s="72"/>
      <c r="AM29" s="72"/>
    </row>
    <row r="30" spans="2:41" ht="27" customHeight="1">
      <c r="B30" s="79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5"/>
      <c r="Z30" s="82"/>
      <c r="AA30" s="82"/>
      <c r="AB30" s="82"/>
      <c r="AC30" s="82"/>
      <c r="AD30" s="82"/>
      <c r="AE30" s="85"/>
      <c r="AF30" s="85"/>
      <c r="AG30" s="87"/>
      <c r="AH30" s="79"/>
      <c r="AI30" s="78"/>
      <c r="AJ30" s="72"/>
      <c r="AK30" s="72"/>
      <c r="AL30" s="72"/>
      <c r="AM30" s="72"/>
    </row>
    <row r="31" spans="2:41" ht="27" customHeight="1">
      <c r="B31" s="79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5"/>
      <c r="Z31" s="82"/>
      <c r="AA31" s="82"/>
      <c r="AB31" s="82"/>
      <c r="AC31" s="82"/>
      <c r="AD31" s="82"/>
      <c r="AE31" s="85"/>
      <c r="AF31" s="85"/>
      <c r="AG31" s="87"/>
      <c r="AH31" s="79"/>
      <c r="AI31" s="78"/>
      <c r="AJ31" s="72"/>
      <c r="AK31" s="72"/>
      <c r="AL31" s="72"/>
      <c r="AM31" s="72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46384</v>
      </c>
      <c r="AJ32" s="14">
        <f>COUNTIF(C32:AG32,"×")</f>
        <v>3</v>
      </c>
      <c r="AK32" s="25">
        <f>MAX(AC26:AG26)</f>
        <v>46387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95">
        <f>DATE($AD$4,$AE$4+3,1)</f>
        <v>46388</v>
      </c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7"/>
      <c r="AH34" s="78" t="s">
        <v>10</v>
      </c>
      <c r="AI34" s="78" t="s">
        <v>16</v>
      </c>
      <c r="AJ34" s="72" t="s">
        <v>31</v>
      </c>
      <c r="AK34" s="72" t="s">
        <v>33</v>
      </c>
      <c r="AL34" s="72" t="s">
        <v>32</v>
      </c>
      <c r="AM34" s="72" t="s">
        <v>34</v>
      </c>
      <c r="AO34" s="23"/>
    </row>
    <row r="35" spans="2:41">
      <c r="B35" s="14" t="s">
        <v>2</v>
      </c>
      <c r="C35" s="19">
        <f>DATE($AD$4,$AE$4+3,1)</f>
        <v>46388</v>
      </c>
      <c r="D35" s="19">
        <f>DATE($AD$4,$AE$4+3,2)</f>
        <v>46389</v>
      </c>
      <c r="E35" s="19">
        <f>DATE($AD$4,$AE$4+3,3)</f>
        <v>46390</v>
      </c>
      <c r="F35" s="19">
        <f>DATE($AD$4,$AE$4+3,4)</f>
        <v>46391</v>
      </c>
      <c r="G35" s="19">
        <f>DATE($AD$4,$AE$4+3,5)</f>
        <v>46392</v>
      </c>
      <c r="H35" s="19">
        <f>DATE($AD$4,$AE$4+3,6)</f>
        <v>46393</v>
      </c>
      <c r="I35" s="19">
        <f>DATE($AD$4,$AE$4+3,7)</f>
        <v>46394</v>
      </c>
      <c r="J35" s="19">
        <f>DATE($AD$4,$AE$4+3,8)</f>
        <v>46395</v>
      </c>
      <c r="K35" s="19">
        <f>DATE($AD$4,$AE$4+3,9)</f>
        <v>46396</v>
      </c>
      <c r="L35" s="19">
        <f>DATE($AD$4,$AE$4+3,10)</f>
        <v>46397</v>
      </c>
      <c r="M35" s="19">
        <f>DATE($AD$4,$AE$4+3,11)</f>
        <v>46398</v>
      </c>
      <c r="N35" s="19">
        <f>DATE($AD$4,$AE$4+3,12)</f>
        <v>46399</v>
      </c>
      <c r="O35" s="19">
        <f>DATE($AD$4,$AE$4+3,13)</f>
        <v>46400</v>
      </c>
      <c r="P35" s="19">
        <f>DATE($AD$4,$AE$4+3,14)</f>
        <v>46401</v>
      </c>
      <c r="Q35" s="19">
        <f>DATE($AD$4,$AE$4+3,15)</f>
        <v>46402</v>
      </c>
      <c r="R35" s="19">
        <f>DATE($AD$4,$AE$4+3,16)</f>
        <v>46403</v>
      </c>
      <c r="S35" s="19">
        <f>DATE($AD$4,$AE$4+3,17)</f>
        <v>46404</v>
      </c>
      <c r="T35" s="19">
        <f>DATE($AD$4,$AE$4+3,18)</f>
        <v>46405</v>
      </c>
      <c r="U35" s="19">
        <f>DATE($AD$4,$AE$4+3,19)</f>
        <v>46406</v>
      </c>
      <c r="V35" s="19">
        <f>DATE($AD$4,$AE$4+3,20)</f>
        <v>46407</v>
      </c>
      <c r="W35" s="19">
        <f>DATE($AD$4,$AE$4+3,21)</f>
        <v>46408</v>
      </c>
      <c r="X35" s="19">
        <f>DATE($AD$4,$AE$4+3,22)</f>
        <v>46409</v>
      </c>
      <c r="Y35" s="19">
        <f>DATE($AD$4,$AE$4+3,23)</f>
        <v>46410</v>
      </c>
      <c r="Z35" s="19">
        <f>DATE($AD$4,$AE$4+3,24)</f>
        <v>46411</v>
      </c>
      <c r="AA35" s="19">
        <f>DATE($AD$4,$AE$4+3,25)</f>
        <v>46412</v>
      </c>
      <c r="AB35" s="19">
        <f>DATE($AD$4,$AE$4+3,26)</f>
        <v>46413</v>
      </c>
      <c r="AC35" s="19">
        <f>DATE($AD$4,$AE$4+3,27)</f>
        <v>46414</v>
      </c>
      <c r="AD35" s="19">
        <f>DATE($AD$4,$AE$4+3,28)</f>
        <v>46415</v>
      </c>
      <c r="AE35" s="19">
        <f>DATE($AD$4,$AE$4+3,29)</f>
        <v>46416</v>
      </c>
      <c r="AF35" s="19">
        <f>DATE($AD$4,$AE$4+3,30)</f>
        <v>46417</v>
      </c>
      <c r="AG35" s="19">
        <f>DATE($AD$4,$AE$4+3,31)</f>
        <v>46418</v>
      </c>
      <c r="AH35" s="79"/>
      <c r="AI35" s="78"/>
      <c r="AJ35" s="72"/>
      <c r="AK35" s="72"/>
      <c r="AL35" s="72"/>
      <c r="AM35" s="72"/>
    </row>
    <row r="36" spans="2:41" hidden="1">
      <c r="B36" s="3"/>
      <c r="C36" s="22">
        <f>WEEKDAY(C35)</f>
        <v>6</v>
      </c>
      <c r="D36" s="22">
        <f t="shared" ref="D36:AG36" si="6">WEEKDAY(D35)</f>
        <v>7</v>
      </c>
      <c r="E36" s="22">
        <f t="shared" si="6"/>
        <v>1</v>
      </c>
      <c r="F36" s="22">
        <f t="shared" si="6"/>
        <v>2</v>
      </c>
      <c r="G36" s="22">
        <f t="shared" si="6"/>
        <v>3</v>
      </c>
      <c r="H36" s="22">
        <f t="shared" si="6"/>
        <v>4</v>
      </c>
      <c r="I36" s="22">
        <f t="shared" si="6"/>
        <v>5</v>
      </c>
      <c r="J36" s="22">
        <f t="shared" si="6"/>
        <v>6</v>
      </c>
      <c r="K36" s="22">
        <f t="shared" si="6"/>
        <v>7</v>
      </c>
      <c r="L36" s="22">
        <f t="shared" si="6"/>
        <v>1</v>
      </c>
      <c r="M36" s="22">
        <f t="shared" si="6"/>
        <v>2</v>
      </c>
      <c r="N36" s="22">
        <f t="shared" si="6"/>
        <v>3</v>
      </c>
      <c r="O36" s="22">
        <f t="shared" si="6"/>
        <v>4</v>
      </c>
      <c r="P36" s="22">
        <f t="shared" si="6"/>
        <v>5</v>
      </c>
      <c r="Q36" s="22">
        <f t="shared" si="6"/>
        <v>6</v>
      </c>
      <c r="R36" s="22">
        <f t="shared" si="6"/>
        <v>7</v>
      </c>
      <c r="S36" s="22">
        <f t="shared" si="6"/>
        <v>1</v>
      </c>
      <c r="T36" s="22">
        <f t="shared" si="6"/>
        <v>2</v>
      </c>
      <c r="U36" s="22">
        <f t="shared" si="6"/>
        <v>3</v>
      </c>
      <c r="V36" s="22">
        <f t="shared" si="6"/>
        <v>4</v>
      </c>
      <c r="W36" s="22">
        <f t="shared" si="6"/>
        <v>5</v>
      </c>
      <c r="X36" s="22">
        <f t="shared" si="6"/>
        <v>6</v>
      </c>
      <c r="Y36" s="22">
        <f t="shared" si="6"/>
        <v>7</v>
      </c>
      <c r="Z36" s="22">
        <f t="shared" si="6"/>
        <v>1</v>
      </c>
      <c r="AA36" s="22">
        <f t="shared" si="6"/>
        <v>2</v>
      </c>
      <c r="AB36" s="22">
        <f t="shared" si="6"/>
        <v>3</v>
      </c>
      <c r="AC36" s="22">
        <f t="shared" si="6"/>
        <v>4</v>
      </c>
      <c r="AD36" s="22">
        <f t="shared" si="6"/>
        <v>5</v>
      </c>
      <c r="AE36" s="22">
        <f t="shared" si="6"/>
        <v>6</v>
      </c>
      <c r="AF36" s="22">
        <f t="shared" si="6"/>
        <v>7</v>
      </c>
      <c r="AG36" s="22">
        <f t="shared" si="6"/>
        <v>1</v>
      </c>
      <c r="AH36" s="79"/>
      <c r="AI36" s="78"/>
      <c r="AJ36" s="72"/>
      <c r="AK36" s="72"/>
      <c r="AL36" s="72"/>
      <c r="AM36" s="72"/>
      <c r="AN36" s="24"/>
    </row>
    <row r="37" spans="2:41">
      <c r="B37" s="3" t="s">
        <v>3</v>
      </c>
      <c r="C37" s="21">
        <f>C35</f>
        <v>46388</v>
      </c>
      <c r="D37" s="21">
        <f t="shared" ref="D37:AG37" si="7">D35</f>
        <v>46389</v>
      </c>
      <c r="E37" s="21">
        <f t="shared" si="7"/>
        <v>46390</v>
      </c>
      <c r="F37" s="21">
        <f t="shared" si="7"/>
        <v>46391</v>
      </c>
      <c r="G37" s="21">
        <f t="shared" si="7"/>
        <v>46392</v>
      </c>
      <c r="H37" s="21">
        <f t="shared" si="7"/>
        <v>46393</v>
      </c>
      <c r="I37" s="21">
        <f t="shared" si="7"/>
        <v>46394</v>
      </c>
      <c r="J37" s="21">
        <f t="shared" si="7"/>
        <v>46395</v>
      </c>
      <c r="K37" s="21">
        <f t="shared" si="7"/>
        <v>46396</v>
      </c>
      <c r="L37" s="21">
        <f t="shared" si="7"/>
        <v>46397</v>
      </c>
      <c r="M37" s="21">
        <f t="shared" si="7"/>
        <v>46398</v>
      </c>
      <c r="N37" s="21">
        <f t="shared" si="7"/>
        <v>46399</v>
      </c>
      <c r="O37" s="21">
        <f t="shared" si="7"/>
        <v>46400</v>
      </c>
      <c r="P37" s="21">
        <f t="shared" si="7"/>
        <v>46401</v>
      </c>
      <c r="Q37" s="21">
        <f t="shared" si="7"/>
        <v>46402</v>
      </c>
      <c r="R37" s="21">
        <f t="shared" si="7"/>
        <v>46403</v>
      </c>
      <c r="S37" s="21">
        <f t="shared" si="7"/>
        <v>46404</v>
      </c>
      <c r="T37" s="21">
        <f t="shared" si="7"/>
        <v>46405</v>
      </c>
      <c r="U37" s="21">
        <f t="shared" si="7"/>
        <v>46406</v>
      </c>
      <c r="V37" s="21">
        <f t="shared" si="7"/>
        <v>46407</v>
      </c>
      <c r="W37" s="21">
        <f t="shared" si="7"/>
        <v>46408</v>
      </c>
      <c r="X37" s="21">
        <f t="shared" si="7"/>
        <v>46409</v>
      </c>
      <c r="Y37" s="21">
        <f t="shared" si="7"/>
        <v>46410</v>
      </c>
      <c r="Z37" s="21">
        <f t="shared" si="7"/>
        <v>46411</v>
      </c>
      <c r="AA37" s="21">
        <f t="shared" si="7"/>
        <v>46412</v>
      </c>
      <c r="AB37" s="21">
        <f t="shared" si="7"/>
        <v>46413</v>
      </c>
      <c r="AC37" s="21">
        <f t="shared" si="7"/>
        <v>46414</v>
      </c>
      <c r="AD37" s="21">
        <f t="shared" si="7"/>
        <v>46415</v>
      </c>
      <c r="AE37" s="21">
        <f t="shared" si="7"/>
        <v>46416</v>
      </c>
      <c r="AF37" s="21">
        <f t="shared" si="7"/>
        <v>46417</v>
      </c>
      <c r="AG37" s="21">
        <f t="shared" si="7"/>
        <v>46418</v>
      </c>
      <c r="AH37" s="79"/>
      <c r="AI37" s="78"/>
      <c r="AJ37" s="72"/>
      <c r="AK37" s="72"/>
      <c r="AL37" s="72"/>
      <c r="AM37" s="72"/>
      <c r="AN37" s="24"/>
    </row>
    <row r="38" spans="2:41" ht="27" customHeight="1">
      <c r="B38" s="78" t="s">
        <v>8</v>
      </c>
      <c r="C38" s="98"/>
      <c r="D38" s="84"/>
      <c r="E38" s="84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94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0"/>
      <c r="AH38" s="79"/>
      <c r="AI38" s="78"/>
      <c r="AJ38" s="72"/>
      <c r="AK38" s="72"/>
      <c r="AL38" s="72"/>
      <c r="AM38" s="72"/>
    </row>
    <row r="39" spans="2:41" ht="27" customHeight="1">
      <c r="B39" s="79"/>
      <c r="C39" s="85"/>
      <c r="D39" s="85"/>
      <c r="E39" s="85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0"/>
      <c r="AH39" s="79"/>
      <c r="AI39" s="78"/>
      <c r="AJ39" s="72"/>
      <c r="AK39" s="72"/>
      <c r="AL39" s="72"/>
      <c r="AM39" s="72"/>
    </row>
    <row r="40" spans="2:41" ht="27" customHeight="1">
      <c r="B40" s="79"/>
      <c r="C40" s="85"/>
      <c r="D40" s="85"/>
      <c r="E40" s="85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0"/>
      <c r="AH40" s="79"/>
      <c r="AI40" s="78"/>
      <c r="AJ40" s="72"/>
      <c r="AK40" s="72"/>
      <c r="AL40" s="72"/>
      <c r="AM40" s="72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46415</v>
      </c>
      <c r="AJ41" s="14">
        <f>COUNTIF(C41:AG41,"×")</f>
        <v>3</v>
      </c>
      <c r="AK41" s="25">
        <f>MAX(AC35:AG35)</f>
        <v>46418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95">
        <f>DATE($AD$4,$AE$4+4,1)</f>
        <v>46419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7"/>
      <c r="AH43" s="78" t="s">
        <v>10</v>
      </c>
      <c r="AI43" s="78" t="s">
        <v>16</v>
      </c>
      <c r="AJ43" s="72" t="s">
        <v>31</v>
      </c>
      <c r="AK43" s="72" t="s">
        <v>33</v>
      </c>
      <c r="AL43" s="72" t="s">
        <v>32</v>
      </c>
      <c r="AM43" s="72" t="s">
        <v>34</v>
      </c>
      <c r="AO43" s="23"/>
    </row>
    <row r="44" spans="2:41">
      <c r="B44" s="14" t="s">
        <v>2</v>
      </c>
      <c r="C44" s="19">
        <f>DATE($AD$4,$AE$4+4,1)</f>
        <v>46419</v>
      </c>
      <c r="D44" s="19">
        <f>DATE($AD$4,$AE$4+4,2)</f>
        <v>46420</v>
      </c>
      <c r="E44" s="19">
        <f>DATE($AD$4,$AE$4+4,3)</f>
        <v>46421</v>
      </c>
      <c r="F44" s="19">
        <f>DATE($AD$4,$AE$4+4,4)</f>
        <v>46422</v>
      </c>
      <c r="G44" s="19">
        <f>DATE($AD$4,$AE$4+4,5)</f>
        <v>46423</v>
      </c>
      <c r="H44" s="19">
        <f>DATE($AD$4,$AE$4+4,6)</f>
        <v>46424</v>
      </c>
      <c r="I44" s="19">
        <f>DATE($AD$4,$AE$4+4,7)</f>
        <v>46425</v>
      </c>
      <c r="J44" s="19">
        <f>DATE($AD$4,$AE$4+4,8)</f>
        <v>46426</v>
      </c>
      <c r="K44" s="19">
        <f>DATE($AD$4,$AE$4+4,9)</f>
        <v>46427</v>
      </c>
      <c r="L44" s="19">
        <f>DATE($AD$4,$AE$4+4,10)</f>
        <v>46428</v>
      </c>
      <c r="M44" s="19">
        <f>DATE($AD$4,$AE$4+4,11)</f>
        <v>46429</v>
      </c>
      <c r="N44" s="19">
        <f>DATE($AD$4,$AE$4+4,12)</f>
        <v>46430</v>
      </c>
      <c r="O44" s="19">
        <f>DATE($AD$4,$AE$4+4,13)</f>
        <v>46431</v>
      </c>
      <c r="P44" s="19">
        <f>DATE($AD$4,$AE$4+4,14)</f>
        <v>46432</v>
      </c>
      <c r="Q44" s="19">
        <f>DATE($AD$4,$AE$4+4,15)</f>
        <v>46433</v>
      </c>
      <c r="R44" s="19">
        <f>DATE($AD$4,$AE$4+4,16)</f>
        <v>46434</v>
      </c>
      <c r="S44" s="19">
        <f>DATE($AD$4,$AE$4+4,17)</f>
        <v>46435</v>
      </c>
      <c r="T44" s="19">
        <f>DATE($AD$4,$AE$4+4,18)</f>
        <v>46436</v>
      </c>
      <c r="U44" s="19">
        <f>DATE($AD$4,$AE$4+4,19)</f>
        <v>46437</v>
      </c>
      <c r="V44" s="19">
        <f>DATE($AD$4,$AE$4+4,20)</f>
        <v>46438</v>
      </c>
      <c r="W44" s="19">
        <f>DATE($AD$4,$AE$4+4,21)</f>
        <v>46439</v>
      </c>
      <c r="X44" s="19">
        <f>DATE($AD$4,$AE$4+4,22)</f>
        <v>46440</v>
      </c>
      <c r="Y44" s="19">
        <f>DATE($AD$4,$AE$4+4,23)</f>
        <v>46441</v>
      </c>
      <c r="Z44" s="19">
        <f>DATE($AD$4,$AE$4+4,24)</f>
        <v>46442</v>
      </c>
      <c r="AA44" s="19">
        <f>DATE($AD$4,$AE$4+4,25)</f>
        <v>46443</v>
      </c>
      <c r="AB44" s="19">
        <f>DATE($AD$4,$AE$4+4,26)</f>
        <v>46444</v>
      </c>
      <c r="AC44" s="19">
        <f>DATE($AD$4,$AE$4+4,27)</f>
        <v>46445</v>
      </c>
      <c r="AD44" s="19">
        <f>DATE($AD$4,$AE$4+4,28)</f>
        <v>46446</v>
      </c>
      <c r="AE44" s="19"/>
      <c r="AF44" s="19"/>
      <c r="AG44" s="19"/>
      <c r="AH44" s="79"/>
      <c r="AI44" s="78"/>
      <c r="AJ44" s="72"/>
      <c r="AK44" s="72"/>
      <c r="AL44" s="72"/>
      <c r="AM44" s="72"/>
    </row>
    <row r="45" spans="2:41" hidden="1">
      <c r="B45" s="3"/>
      <c r="C45" s="22">
        <f>WEEKDAY(C44)</f>
        <v>2</v>
      </c>
      <c r="D45" s="22">
        <f t="shared" ref="D45:AD45" si="8">WEEKDAY(D44)</f>
        <v>3</v>
      </c>
      <c r="E45" s="22">
        <f t="shared" si="8"/>
        <v>4</v>
      </c>
      <c r="F45" s="22">
        <f t="shared" si="8"/>
        <v>5</v>
      </c>
      <c r="G45" s="22">
        <f t="shared" si="8"/>
        <v>6</v>
      </c>
      <c r="H45" s="22">
        <f t="shared" si="8"/>
        <v>7</v>
      </c>
      <c r="I45" s="22">
        <f t="shared" si="8"/>
        <v>1</v>
      </c>
      <c r="J45" s="22">
        <f t="shared" si="8"/>
        <v>2</v>
      </c>
      <c r="K45" s="22">
        <f t="shared" si="8"/>
        <v>3</v>
      </c>
      <c r="L45" s="22">
        <f t="shared" si="8"/>
        <v>4</v>
      </c>
      <c r="M45" s="22">
        <f t="shared" si="8"/>
        <v>5</v>
      </c>
      <c r="N45" s="22">
        <f t="shared" si="8"/>
        <v>6</v>
      </c>
      <c r="O45" s="22">
        <f t="shared" si="8"/>
        <v>7</v>
      </c>
      <c r="P45" s="22">
        <f t="shared" si="8"/>
        <v>1</v>
      </c>
      <c r="Q45" s="22">
        <f t="shared" si="8"/>
        <v>2</v>
      </c>
      <c r="R45" s="22">
        <f t="shared" si="8"/>
        <v>3</v>
      </c>
      <c r="S45" s="22">
        <f t="shared" si="8"/>
        <v>4</v>
      </c>
      <c r="T45" s="22">
        <f t="shared" si="8"/>
        <v>5</v>
      </c>
      <c r="U45" s="22">
        <f t="shared" si="8"/>
        <v>6</v>
      </c>
      <c r="V45" s="22">
        <f t="shared" si="8"/>
        <v>7</v>
      </c>
      <c r="W45" s="22">
        <f t="shared" si="8"/>
        <v>1</v>
      </c>
      <c r="X45" s="22">
        <f t="shared" si="8"/>
        <v>2</v>
      </c>
      <c r="Y45" s="22">
        <f t="shared" si="8"/>
        <v>3</v>
      </c>
      <c r="Z45" s="22">
        <f t="shared" si="8"/>
        <v>4</v>
      </c>
      <c r="AA45" s="22">
        <f t="shared" si="8"/>
        <v>5</v>
      </c>
      <c r="AB45" s="22">
        <f t="shared" si="8"/>
        <v>6</v>
      </c>
      <c r="AC45" s="22">
        <f t="shared" si="8"/>
        <v>7</v>
      </c>
      <c r="AD45" s="22">
        <f t="shared" si="8"/>
        <v>1</v>
      </c>
      <c r="AE45" s="22"/>
      <c r="AF45" s="22"/>
      <c r="AG45" s="22"/>
      <c r="AH45" s="79"/>
      <c r="AI45" s="78"/>
      <c r="AJ45" s="72"/>
      <c r="AK45" s="72"/>
      <c r="AL45" s="72"/>
      <c r="AM45" s="72"/>
      <c r="AN45" s="24"/>
    </row>
    <row r="46" spans="2:41">
      <c r="B46" s="3" t="s">
        <v>3</v>
      </c>
      <c r="C46" s="21">
        <f>C44</f>
        <v>46419</v>
      </c>
      <c r="D46" s="21">
        <f t="shared" ref="D46:AD46" si="9">D44</f>
        <v>46420</v>
      </c>
      <c r="E46" s="21">
        <f t="shared" si="9"/>
        <v>46421</v>
      </c>
      <c r="F46" s="21">
        <f t="shared" si="9"/>
        <v>46422</v>
      </c>
      <c r="G46" s="21">
        <f t="shared" si="9"/>
        <v>46423</v>
      </c>
      <c r="H46" s="21">
        <f t="shared" si="9"/>
        <v>46424</v>
      </c>
      <c r="I46" s="21">
        <f t="shared" si="9"/>
        <v>46425</v>
      </c>
      <c r="J46" s="21">
        <f t="shared" si="9"/>
        <v>46426</v>
      </c>
      <c r="K46" s="21">
        <f t="shared" si="9"/>
        <v>46427</v>
      </c>
      <c r="L46" s="21">
        <f t="shared" si="9"/>
        <v>46428</v>
      </c>
      <c r="M46" s="21">
        <f t="shared" si="9"/>
        <v>46429</v>
      </c>
      <c r="N46" s="21">
        <f t="shared" si="9"/>
        <v>46430</v>
      </c>
      <c r="O46" s="21">
        <f t="shared" si="9"/>
        <v>46431</v>
      </c>
      <c r="P46" s="21">
        <f t="shared" si="9"/>
        <v>46432</v>
      </c>
      <c r="Q46" s="21">
        <f t="shared" si="9"/>
        <v>46433</v>
      </c>
      <c r="R46" s="21">
        <f t="shared" si="9"/>
        <v>46434</v>
      </c>
      <c r="S46" s="21">
        <f t="shared" si="9"/>
        <v>46435</v>
      </c>
      <c r="T46" s="21">
        <f t="shared" si="9"/>
        <v>46436</v>
      </c>
      <c r="U46" s="21">
        <f t="shared" si="9"/>
        <v>46437</v>
      </c>
      <c r="V46" s="21">
        <f t="shared" si="9"/>
        <v>46438</v>
      </c>
      <c r="W46" s="21">
        <f t="shared" si="9"/>
        <v>46439</v>
      </c>
      <c r="X46" s="21">
        <f t="shared" si="9"/>
        <v>46440</v>
      </c>
      <c r="Y46" s="21">
        <f t="shared" si="9"/>
        <v>46441</v>
      </c>
      <c r="Z46" s="21">
        <f t="shared" si="9"/>
        <v>46442</v>
      </c>
      <c r="AA46" s="21">
        <f t="shared" si="9"/>
        <v>46443</v>
      </c>
      <c r="AB46" s="21">
        <f t="shared" si="9"/>
        <v>46444</v>
      </c>
      <c r="AC46" s="21">
        <f t="shared" si="9"/>
        <v>46445</v>
      </c>
      <c r="AD46" s="21">
        <f t="shared" si="9"/>
        <v>46446</v>
      </c>
      <c r="AE46" s="21"/>
      <c r="AF46" s="21"/>
      <c r="AG46" s="21"/>
      <c r="AH46" s="79"/>
      <c r="AI46" s="78"/>
      <c r="AJ46" s="72"/>
      <c r="AK46" s="72"/>
      <c r="AL46" s="72"/>
      <c r="AM46" s="72"/>
      <c r="AN46" s="24"/>
    </row>
    <row r="47" spans="2:41" ht="27" customHeight="1">
      <c r="B47" s="78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8"/>
      <c r="N47" s="103" t="s">
        <v>41</v>
      </c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0"/>
      <c r="AH47" s="79"/>
      <c r="AI47" s="78"/>
      <c r="AJ47" s="72"/>
      <c r="AK47" s="72"/>
      <c r="AL47" s="72"/>
      <c r="AM47" s="72"/>
    </row>
    <row r="48" spans="2:41" ht="27" customHeight="1">
      <c r="B48" s="79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5"/>
      <c r="N48" s="104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0"/>
      <c r="AH48" s="79"/>
      <c r="AI48" s="78"/>
      <c r="AJ48" s="72"/>
      <c r="AK48" s="72"/>
      <c r="AL48" s="72"/>
      <c r="AM48" s="72"/>
    </row>
    <row r="49" spans="2:41" ht="27" customHeight="1">
      <c r="B49" s="79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5"/>
      <c r="N49" s="104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0"/>
      <c r="AH49" s="79"/>
      <c r="AI49" s="78"/>
      <c r="AJ49" s="72"/>
      <c r="AK49" s="72"/>
      <c r="AL49" s="72"/>
      <c r="AM49" s="72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46439</v>
      </c>
      <c r="AJ50" s="14">
        <f>COUNTIF(C50:AG50,"×")</f>
        <v>7</v>
      </c>
      <c r="AK50" s="25">
        <f>MAX(AC44:AG44)</f>
        <v>46446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95">
        <f>DATE($AD$4,$AE$4+5,1)</f>
        <v>46447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7"/>
      <c r="AH52" s="78" t="s">
        <v>10</v>
      </c>
      <c r="AI52" s="78" t="s">
        <v>16</v>
      </c>
      <c r="AJ52" s="72" t="s">
        <v>31</v>
      </c>
      <c r="AK52" s="72" t="s">
        <v>33</v>
      </c>
      <c r="AL52" s="72" t="s">
        <v>32</v>
      </c>
      <c r="AM52" s="72" t="s">
        <v>34</v>
      </c>
      <c r="AO52" s="23"/>
    </row>
    <row r="53" spans="2:41">
      <c r="B53" s="14" t="s">
        <v>2</v>
      </c>
      <c r="C53" s="19">
        <f>DATE($AD$4,$AE$4+5,1)</f>
        <v>46447</v>
      </c>
      <c r="D53" s="19">
        <f>DATE($AD$4,$AE$4+5,2)</f>
        <v>46448</v>
      </c>
      <c r="E53" s="19">
        <f>DATE($AD$4,$AE$4+5,3)</f>
        <v>46449</v>
      </c>
      <c r="F53" s="19">
        <f>DATE($AD$4,$AE$4+5,4)</f>
        <v>46450</v>
      </c>
      <c r="G53" s="19">
        <f>DATE($AD$4,$AE$4+5,5)</f>
        <v>46451</v>
      </c>
      <c r="H53" s="19">
        <f>DATE($AD$4,$AE$4+5,6)</f>
        <v>46452</v>
      </c>
      <c r="I53" s="19">
        <f>DATE($AD$4,$AE$4+5,7)</f>
        <v>46453</v>
      </c>
      <c r="J53" s="19">
        <f>DATE($AD$4,$AE$4+5,8)</f>
        <v>46454</v>
      </c>
      <c r="K53" s="19">
        <f>DATE($AD$4,$AE$4+5,9)</f>
        <v>46455</v>
      </c>
      <c r="L53" s="19">
        <f>DATE($AD$4,$AE$4+5,10)</f>
        <v>46456</v>
      </c>
      <c r="M53" s="19">
        <f>DATE($AD$4,$AE$4+5,11)</f>
        <v>46457</v>
      </c>
      <c r="N53" s="19">
        <f>DATE($AD$4,$AE$4+5,12)</f>
        <v>46458</v>
      </c>
      <c r="O53" s="19">
        <f>DATE($AD$4,$AE$4+5,13)</f>
        <v>46459</v>
      </c>
      <c r="P53" s="19">
        <f>DATE($AD$4,$AE$4+5,14)</f>
        <v>46460</v>
      </c>
      <c r="Q53" s="19">
        <f>DATE($AD$4,$AE$4+5,15)</f>
        <v>46461</v>
      </c>
      <c r="R53" s="19">
        <f>DATE($AD$4,$AE$4+5,16)</f>
        <v>46462</v>
      </c>
      <c r="S53" s="19">
        <f>DATE($AD$4,$AE$4+5,17)</f>
        <v>46463</v>
      </c>
      <c r="T53" s="19">
        <f>DATE($AD$4,$AE$4+5,18)</f>
        <v>46464</v>
      </c>
      <c r="U53" s="19">
        <f>DATE($AD$4,$AE$4+5,19)</f>
        <v>46465</v>
      </c>
      <c r="V53" s="19">
        <f>DATE($AD$4,$AE$4+5,20)</f>
        <v>46466</v>
      </c>
      <c r="W53" s="19">
        <f>DATE($AD$4,$AE$4+5,21)</f>
        <v>46467</v>
      </c>
      <c r="X53" s="19">
        <f>DATE($AD$4,$AE$4+5,22)</f>
        <v>46468</v>
      </c>
      <c r="Y53" s="19">
        <f>DATE($AD$4,$AE$4+5,23)</f>
        <v>46469</v>
      </c>
      <c r="Z53" s="19">
        <f>DATE($AD$4,$AE$4+5,24)</f>
        <v>46470</v>
      </c>
      <c r="AA53" s="19">
        <f>DATE($AD$4,$AE$4+5,25)</f>
        <v>46471</v>
      </c>
      <c r="AB53" s="19">
        <f>DATE($AD$4,$AE$4+5,26)</f>
        <v>46472</v>
      </c>
      <c r="AC53" s="19">
        <f>DATE($AD$4,$AE$4+5,27)</f>
        <v>46473</v>
      </c>
      <c r="AD53" s="19">
        <f>DATE($AD$4,$AE$4+5,28)</f>
        <v>46474</v>
      </c>
      <c r="AE53" s="19">
        <f>DATE($AD$4,$AE$4+5,29)</f>
        <v>46475</v>
      </c>
      <c r="AF53" s="19">
        <f>DATE($AD$4,$AE$4+5,30)</f>
        <v>46476</v>
      </c>
      <c r="AG53" s="19">
        <f>DATE($AD$4,$AE$4+5,31)</f>
        <v>46477</v>
      </c>
      <c r="AH53" s="79"/>
      <c r="AI53" s="78"/>
      <c r="AJ53" s="72"/>
      <c r="AK53" s="72"/>
      <c r="AL53" s="72"/>
      <c r="AM53" s="72"/>
    </row>
    <row r="54" spans="2:41" hidden="1">
      <c r="B54" s="3"/>
      <c r="C54" s="22">
        <f>WEEKDAY(C53)</f>
        <v>2</v>
      </c>
      <c r="D54" s="22">
        <f t="shared" ref="D54:AG54" si="10">WEEKDAY(D53)</f>
        <v>3</v>
      </c>
      <c r="E54" s="22">
        <f t="shared" si="10"/>
        <v>4</v>
      </c>
      <c r="F54" s="22">
        <f t="shared" si="10"/>
        <v>5</v>
      </c>
      <c r="G54" s="22">
        <f t="shared" si="10"/>
        <v>6</v>
      </c>
      <c r="H54" s="22">
        <f t="shared" si="10"/>
        <v>7</v>
      </c>
      <c r="I54" s="22">
        <f t="shared" si="10"/>
        <v>1</v>
      </c>
      <c r="J54" s="22">
        <f t="shared" si="10"/>
        <v>2</v>
      </c>
      <c r="K54" s="22">
        <f t="shared" si="10"/>
        <v>3</v>
      </c>
      <c r="L54" s="22">
        <f t="shared" si="10"/>
        <v>4</v>
      </c>
      <c r="M54" s="22">
        <f t="shared" si="10"/>
        <v>5</v>
      </c>
      <c r="N54" s="22">
        <f t="shared" si="10"/>
        <v>6</v>
      </c>
      <c r="O54" s="22">
        <f t="shared" si="10"/>
        <v>7</v>
      </c>
      <c r="P54" s="22">
        <f t="shared" si="10"/>
        <v>1</v>
      </c>
      <c r="Q54" s="22">
        <f t="shared" si="10"/>
        <v>2</v>
      </c>
      <c r="R54" s="22">
        <f t="shared" si="10"/>
        <v>3</v>
      </c>
      <c r="S54" s="22">
        <f t="shared" si="10"/>
        <v>4</v>
      </c>
      <c r="T54" s="22">
        <f t="shared" si="10"/>
        <v>5</v>
      </c>
      <c r="U54" s="22">
        <f t="shared" si="10"/>
        <v>6</v>
      </c>
      <c r="V54" s="22">
        <f t="shared" si="10"/>
        <v>7</v>
      </c>
      <c r="W54" s="22">
        <f t="shared" si="10"/>
        <v>1</v>
      </c>
      <c r="X54" s="22">
        <f t="shared" si="10"/>
        <v>2</v>
      </c>
      <c r="Y54" s="22">
        <f t="shared" si="10"/>
        <v>3</v>
      </c>
      <c r="Z54" s="22">
        <f t="shared" si="10"/>
        <v>4</v>
      </c>
      <c r="AA54" s="22">
        <f t="shared" si="10"/>
        <v>5</v>
      </c>
      <c r="AB54" s="22">
        <f t="shared" si="10"/>
        <v>6</v>
      </c>
      <c r="AC54" s="22">
        <f t="shared" si="10"/>
        <v>7</v>
      </c>
      <c r="AD54" s="22">
        <f t="shared" si="10"/>
        <v>1</v>
      </c>
      <c r="AE54" s="22">
        <f t="shared" si="10"/>
        <v>2</v>
      </c>
      <c r="AF54" s="22">
        <f t="shared" si="10"/>
        <v>3</v>
      </c>
      <c r="AG54" s="22">
        <f t="shared" si="10"/>
        <v>4</v>
      </c>
      <c r="AH54" s="79"/>
      <c r="AI54" s="78"/>
      <c r="AJ54" s="72"/>
      <c r="AK54" s="72"/>
      <c r="AL54" s="72"/>
      <c r="AM54" s="72"/>
      <c r="AN54" s="24"/>
    </row>
    <row r="55" spans="2:41">
      <c r="B55" s="3" t="s">
        <v>3</v>
      </c>
      <c r="C55" s="21">
        <f>C53</f>
        <v>46447</v>
      </c>
      <c r="D55" s="21">
        <f t="shared" ref="D55:AG55" si="11">D53</f>
        <v>46448</v>
      </c>
      <c r="E55" s="21">
        <f t="shared" si="11"/>
        <v>46449</v>
      </c>
      <c r="F55" s="21">
        <f t="shared" si="11"/>
        <v>46450</v>
      </c>
      <c r="G55" s="21">
        <f t="shared" si="11"/>
        <v>46451</v>
      </c>
      <c r="H55" s="21">
        <f t="shared" si="11"/>
        <v>46452</v>
      </c>
      <c r="I55" s="21">
        <f t="shared" si="11"/>
        <v>46453</v>
      </c>
      <c r="J55" s="21">
        <f t="shared" si="11"/>
        <v>46454</v>
      </c>
      <c r="K55" s="21">
        <f t="shared" si="11"/>
        <v>46455</v>
      </c>
      <c r="L55" s="21">
        <f t="shared" si="11"/>
        <v>46456</v>
      </c>
      <c r="M55" s="21">
        <f t="shared" si="11"/>
        <v>46457</v>
      </c>
      <c r="N55" s="21">
        <f t="shared" si="11"/>
        <v>46458</v>
      </c>
      <c r="O55" s="21">
        <f t="shared" si="11"/>
        <v>46459</v>
      </c>
      <c r="P55" s="21">
        <f t="shared" si="11"/>
        <v>46460</v>
      </c>
      <c r="Q55" s="21">
        <f t="shared" si="11"/>
        <v>46461</v>
      </c>
      <c r="R55" s="21">
        <f t="shared" si="11"/>
        <v>46462</v>
      </c>
      <c r="S55" s="21">
        <f t="shared" si="11"/>
        <v>46463</v>
      </c>
      <c r="T55" s="21">
        <f t="shared" si="11"/>
        <v>46464</v>
      </c>
      <c r="U55" s="21">
        <f t="shared" si="11"/>
        <v>46465</v>
      </c>
      <c r="V55" s="21">
        <f t="shared" si="11"/>
        <v>46466</v>
      </c>
      <c r="W55" s="21">
        <f t="shared" si="11"/>
        <v>46467</v>
      </c>
      <c r="X55" s="21">
        <f t="shared" si="11"/>
        <v>46468</v>
      </c>
      <c r="Y55" s="21">
        <f t="shared" si="11"/>
        <v>46469</v>
      </c>
      <c r="Z55" s="21">
        <f t="shared" si="11"/>
        <v>46470</v>
      </c>
      <c r="AA55" s="21">
        <f t="shared" si="11"/>
        <v>46471</v>
      </c>
      <c r="AB55" s="21">
        <f t="shared" si="11"/>
        <v>46472</v>
      </c>
      <c r="AC55" s="21">
        <f t="shared" si="11"/>
        <v>46473</v>
      </c>
      <c r="AD55" s="21">
        <f t="shared" si="11"/>
        <v>46474</v>
      </c>
      <c r="AE55" s="21">
        <f t="shared" si="11"/>
        <v>46475</v>
      </c>
      <c r="AF55" s="21">
        <f t="shared" si="11"/>
        <v>46476</v>
      </c>
      <c r="AG55" s="21">
        <f t="shared" si="11"/>
        <v>46477</v>
      </c>
      <c r="AH55" s="79"/>
      <c r="AI55" s="78"/>
      <c r="AJ55" s="72"/>
      <c r="AK55" s="72"/>
      <c r="AL55" s="72"/>
      <c r="AM55" s="72"/>
      <c r="AN55" s="24"/>
    </row>
    <row r="56" spans="2:41" ht="27" customHeight="1">
      <c r="B56" s="78" t="s">
        <v>8</v>
      </c>
      <c r="C56" s="98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103" t="s">
        <v>42</v>
      </c>
      <c r="P56" s="83"/>
      <c r="Q56" s="84"/>
      <c r="R56" s="83"/>
      <c r="S56" s="83"/>
      <c r="T56" s="83"/>
      <c r="U56" s="83"/>
      <c r="V56" s="83"/>
      <c r="W56" s="94"/>
      <c r="X56" s="83"/>
      <c r="Y56" s="83"/>
      <c r="Z56" s="83"/>
      <c r="AA56" s="83"/>
      <c r="AB56" s="83"/>
      <c r="AC56" s="83"/>
      <c r="AD56" s="83"/>
      <c r="AE56" s="83"/>
      <c r="AF56" s="83"/>
      <c r="AG56" s="80"/>
      <c r="AH56" s="79"/>
      <c r="AI56" s="78"/>
      <c r="AJ56" s="72"/>
      <c r="AK56" s="72"/>
      <c r="AL56" s="72"/>
      <c r="AM56" s="72"/>
    </row>
    <row r="57" spans="2:41" ht="27" customHeight="1">
      <c r="B57" s="79"/>
      <c r="C57" s="85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104"/>
      <c r="P57" s="82"/>
      <c r="Q57" s="85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0"/>
      <c r="AH57" s="79"/>
      <c r="AI57" s="78"/>
      <c r="AJ57" s="72"/>
      <c r="AK57" s="72"/>
      <c r="AL57" s="72"/>
      <c r="AM57" s="72"/>
    </row>
    <row r="58" spans="2:41" ht="27" customHeight="1">
      <c r="B58" s="79"/>
      <c r="C58" s="85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104"/>
      <c r="P58" s="82"/>
      <c r="Q58" s="85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0"/>
      <c r="AH58" s="79"/>
      <c r="AI58" s="78"/>
      <c r="AJ58" s="72"/>
      <c r="AK58" s="72"/>
      <c r="AL58" s="72"/>
      <c r="AM58" s="72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46458</v>
      </c>
      <c r="AJ59" s="14">
        <f>COUNTIF(C59:AG59,"×")</f>
        <v>19</v>
      </c>
      <c r="AK59" s="25">
        <f>MAX(AC53:AG53)</f>
        <v>46477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4" t="s">
        <v>34</v>
      </c>
      <c r="Y61" s="74"/>
      <c r="Z61" s="74"/>
      <c r="AA61" s="74"/>
      <c r="AB61" s="74"/>
      <c r="AC61" s="74" t="str">
        <f>IF(AND(AM14="○",AM23="○",AM32="○",AM41="○",AM50="○",AM59="○"),"達成","未達成")</f>
        <v>達成</v>
      </c>
      <c r="AD61" s="74"/>
      <c r="AE61" s="74"/>
      <c r="AF61" s="74"/>
      <c r="AG61" s="75"/>
      <c r="AH61" s="75"/>
      <c r="AI61" s="75"/>
      <c r="AL61" s="23"/>
      <c r="AN61" s="4"/>
      <c r="AO61" s="4"/>
    </row>
    <row r="62" spans="2:41" ht="25.5" customHeight="1">
      <c r="T62" s="4"/>
      <c r="U62" s="4"/>
      <c r="V62" s="4"/>
      <c r="W62" s="4"/>
      <c r="X62" s="75" t="s">
        <v>22</v>
      </c>
      <c r="Y62" s="76"/>
      <c r="Z62" s="76"/>
      <c r="AA62" s="76"/>
      <c r="AB62" s="76"/>
      <c r="AC62" s="75">
        <f>AH14+AH23+AH32+AH41+AH50+AH59</f>
        <v>41</v>
      </c>
      <c r="AD62" s="75"/>
      <c r="AE62" s="75"/>
      <c r="AF62" s="75"/>
      <c r="AG62" s="75" t="s">
        <v>21</v>
      </c>
      <c r="AH62" s="75"/>
      <c r="AI62" s="75"/>
      <c r="AL62" s="23"/>
      <c r="AN62" s="4"/>
      <c r="AO62" s="4"/>
    </row>
    <row r="63" spans="2:41" ht="25.5" customHeight="1">
      <c r="T63" s="4"/>
      <c r="U63" s="4"/>
      <c r="V63" s="4"/>
      <c r="W63" s="4"/>
      <c r="X63" s="76" t="s">
        <v>19</v>
      </c>
      <c r="Y63" s="76"/>
      <c r="Z63" s="76"/>
      <c r="AA63" s="76"/>
      <c r="AB63" s="76"/>
      <c r="AC63" s="77">
        <v>144</v>
      </c>
      <c r="AD63" s="77"/>
      <c r="AE63" s="77"/>
      <c r="AF63" s="77"/>
      <c r="AG63" s="76" t="s">
        <v>21</v>
      </c>
      <c r="AH63" s="76"/>
      <c r="AI63" s="76"/>
      <c r="AL63" s="23"/>
      <c r="AN63" s="4"/>
      <c r="AO63" s="4"/>
    </row>
    <row r="64" spans="2:41" ht="25.5" customHeight="1">
      <c r="T64" s="4"/>
      <c r="U64" s="4"/>
      <c r="V64" s="4"/>
      <c r="W64" s="4"/>
      <c r="X64" s="93" t="s">
        <v>20</v>
      </c>
      <c r="Y64" s="76"/>
      <c r="Z64" s="76"/>
      <c r="AA64" s="76"/>
      <c r="AB64" s="76"/>
      <c r="AC64" s="89">
        <f>ROUNDDOWN((AC62/AC63)*100,2)</f>
        <v>28.47</v>
      </c>
      <c r="AD64" s="89"/>
      <c r="AE64" s="89"/>
      <c r="AF64" s="89"/>
      <c r="AG64" s="88" t="s">
        <v>13</v>
      </c>
      <c r="AH64" s="88"/>
      <c r="AI64" s="88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75" t="s">
        <v>17</v>
      </c>
      <c r="AA66" s="75"/>
      <c r="AB66" s="75"/>
      <c r="AC66" s="75"/>
      <c r="AD66" s="75"/>
      <c r="AE66" s="102" t="str">
        <f>IF(AND(AC61="達成"),AO65,IF(AC64&gt;28.5,AO66,IF(28.5&gt;AC64,AO67,)))</f>
        <v>月単位（4週8休以上）</v>
      </c>
      <c r="AF66" s="102"/>
      <c r="AG66" s="102"/>
      <c r="AH66" s="102"/>
      <c r="AI66" s="102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5</v>
      </c>
      <c r="D72">
        <f t="shared" si="12"/>
        <v>6</v>
      </c>
      <c r="E72">
        <f t="shared" si="12"/>
        <v>7</v>
      </c>
      <c r="F72">
        <f t="shared" si="12"/>
        <v>1</v>
      </c>
      <c r="G72">
        <f t="shared" si="12"/>
        <v>2</v>
      </c>
      <c r="H72">
        <f t="shared" si="12"/>
        <v>3</v>
      </c>
      <c r="I72">
        <f t="shared" si="12"/>
        <v>4</v>
      </c>
      <c r="J72">
        <f t="shared" si="12"/>
        <v>5</v>
      </c>
      <c r="K72">
        <f t="shared" si="12"/>
        <v>6</v>
      </c>
      <c r="L72">
        <f t="shared" si="12"/>
        <v>7</v>
      </c>
      <c r="M72">
        <f t="shared" si="12"/>
        <v>1</v>
      </c>
      <c r="N72">
        <f t="shared" si="12"/>
        <v>2</v>
      </c>
      <c r="O72">
        <f t="shared" si="12"/>
        <v>3</v>
      </c>
      <c r="P72">
        <f t="shared" si="12"/>
        <v>4</v>
      </c>
      <c r="Q72">
        <f t="shared" si="12"/>
        <v>5</v>
      </c>
      <c r="R72">
        <f t="shared" si="12"/>
        <v>6</v>
      </c>
      <c r="S72">
        <f t="shared" si="12"/>
        <v>7</v>
      </c>
      <c r="T72">
        <f t="shared" si="12"/>
        <v>1</v>
      </c>
      <c r="U72">
        <f t="shared" si="12"/>
        <v>2</v>
      </c>
      <c r="V72">
        <f t="shared" si="12"/>
        <v>3</v>
      </c>
      <c r="W72">
        <f t="shared" si="12"/>
        <v>4</v>
      </c>
      <c r="X72">
        <f t="shared" si="12"/>
        <v>5</v>
      </c>
      <c r="Y72">
        <f t="shared" si="12"/>
        <v>6</v>
      </c>
      <c r="Z72">
        <f t="shared" si="12"/>
        <v>7</v>
      </c>
      <c r="AA72">
        <f t="shared" si="12"/>
        <v>1</v>
      </c>
      <c r="AB72">
        <f t="shared" si="12"/>
        <v>2</v>
      </c>
      <c r="AC72">
        <f t="shared" si="12"/>
        <v>3</v>
      </c>
      <c r="AD72">
        <f t="shared" si="12"/>
        <v>4</v>
      </c>
      <c r="AE72">
        <f t="shared" si="12"/>
        <v>5</v>
      </c>
      <c r="AF72">
        <f t="shared" si="12"/>
        <v>6</v>
      </c>
      <c r="AG72">
        <f t="shared" si="12"/>
        <v>7</v>
      </c>
      <c r="AH72">
        <f>COUNTIF(C72:AG72,7)+COUNTIF(C72:AG72,1)</f>
        <v>9</v>
      </c>
    </row>
    <row r="73" spans="3:41">
      <c r="C73">
        <f>WEEKDAY(C17)</f>
        <v>1</v>
      </c>
      <c r="D73">
        <f t="shared" ref="D73:AG73" si="13">WEEKDAY(D17)</f>
        <v>2</v>
      </c>
      <c r="E73">
        <f t="shared" si="13"/>
        <v>3</v>
      </c>
      <c r="F73">
        <f t="shared" si="13"/>
        <v>4</v>
      </c>
      <c r="G73">
        <f t="shared" si="13"/>
        <v>5</v>
      </c>
      <c r="H73">
        <f t="shared" si="13"/>
        <v>6</v>
      </c>
      <c r="I73">
        <f t="shared" si="13"/>
        <v>7</v>
      </c>
      <c r="J73">
        <f t="shared" si="13"/>
        <v>1</v>
      </c>
      <c r="K73">
        <f t="shared" si="13"/>
        <v>2</v>
      </c>
      <c r="L73">
        <f t="shared" si="13"/>
        <v>3</v>
      </c>
      <c r="M73">
        <f t="shared" si="13"/>
        <v>4</v>
      </c>
      <c r="N73">
        <f t="shared" si="13"/>
        <v>5</v>
      </c>
      <c r="O73">
        <f t="shared" si="13"/>
        <v>6</v>
      </c>
      <c r="P73">
        <f t="shared" si="13"/>
        <v>7</v>
      </c>
      <c r="Q73">
        <f t="shared" si="13"/>
        <v>1</v>
      </c>
      <c r="R73">
        <f t="shared" si="13"/>
        <v>2</v>
      </c>
      <c r="S73">
        <f t="shared" si="13"/>
        <v>3</v>
      </c>
      <c r="T73">
        <f t="shared" si="13"/>
        <v>4</v>
      </c>
      <c r="U73">
        <f t="shared" si="13"/>
        <v>5</v>
      </c>
      <c r="V73">
        <f t="shared" si="13"/>
        <v>6</v>
      </c>
      <c r="W73">
        <f t="shared" si="13"/>
        <v>7</v>
      </c>
      <c r="X73">
        <f t="shared" si="13"/>
        <v>1</v>
      </c>
      <c r="Y73">
        <f t="shared" si="13"/>
        <v>2</v>
      </c>
      <c r="Z73">
        <f t="shared" si="13"/>
        <v>3</v>
      </c>
      <c r="AA73">
        <f t="shared" si="13"/>
        <v>4</v>
      </c>
      <c r="AB73">
        <f t="shared" si="13"/>
        <v>5</v>
      </c>
      <c r="AC73">
        <f t="shared" si="13"/>
        <v>6</v>
      </c>
      <c r="AD73">
        <f t="shared" si="13"/>
        <v>7</v>
      </c>
      <c r="AE73">
        <f t="shared" si="13"/>
        <v>1</v>
      </c>
      <c r="AF73">
        <f t="shared" si="13"/>
        <v>2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</mergeCells>
  <phoneticPr fontId="1"/>
  <conditionalFormatting sqref="C10:AG13">
    <cfRule type="expression" dxfId="11" priority="11">
      <formula>C$14="×"</formula>
    </cfRule>
    <cfRule type="expression" dxfId="10" priority="12">
      <formula>C$14="○"</formula>
    </cfRule>
  </conditionalFormatting>
  <conditionalFormatting sqref="C19:AG22">
    <cfRule type="expression" dxfId="9" priority="9">
      <formula>C$23="×"</formula>
    </cfRule>
    <cfRule type="expression" dxfId="8" priority="10">
      <formula>C$23="○"</formula>
    </cfRule>
  </conditionalFormatting>
  <conditionalFormatting sqref="C28:AG31">
    <cfRule type="expression" dxfId="7" priority="7">
      <formula>C$32="×"</formula>
    </cfRule>
    <cfRule type="expression" dxfId="6" priority="8">
      <formula>C$32="○"</formula>
    </cfRule>
  </conditionalFormatting>
  <conditionalFormatting sqref="C37:AG40">
    <cfRule type="expression" dxfId="5" priority="5">
      <formula>C$41="×"</formula>
    </cfRule>
    <cfRule type="expression" dxfId="4" priority="6">
      <formula>C$41="○"</formula>
    </cfRule>
  </conditionalFormatting>
  <conditionalFormatting sqref="C46:AG49">
    <cfRule type="expression" dxfId="3" priority="3">
      <formula>C$50="×"</formula>
    </cfRule>
    <cfRule type="expression" dxfId="2" priority="4">
      <formula>C$50="○"</formula>
    </cfRule>
  </conditionalFormatting>
  <conditionalFormatting sqref="C55:AG58">
    <cfRule type="expression" dxfId="1" priority="1">
      <formula>C$59="×"</formula>
    </cfRule>
    <cfRule type="expression" dxfId="0" priority="2">
      <formula>C$59="○"</formula>
    </cfRule>
  </conditionalFormatting>
  <dataValidations count="1">
    <dataValidation type="list" allowBlank="1" showInputMessage="1" showErrorMessage="1" sqref="AE66:AI66" xr:uid="{3AA20F54-7928-483F-BC54-A71FA6EE01E3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週単位_入力用</vt:lpstr>
      <vt:lpstr>週単位_提出用</vt:lpstr>
      <vt:lpstr>月単位</vt:lpstr>
      <vt:lpstr>月単位(例)</vt:lpstr>
      <vt:lpstr>月単位!Print_Area</vt:lpstr>
      <vt:lpstr>'月単位(例)'!Print_Area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 </cp:lastModifiedBy>
  <cp:lastPrinted>2026-03-09T08:37:25Z</cp:lastPrinted>
  <dcterms:created xsi:type="dcterms:W3CDTF">2018-11-15T12:03:19Z</dcterms:created>
  <dcterms:modified xsi:type="dcterms:W3CDTF">2026-03-09T08:57:43Z</dcterms:modified>
</cp:coreProperties>
</file>