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25" windowHeight="11340"/>
  </bookViews>
  <sheets>
    <sheet name="訪問型サービス（１枚版）" sheetId="1" r:id="rId1"/>
  </sheets>
  <definedNames>
    <definedName name="職種">#REF!</definedName>
    <definedName name="_xlnm.Print_Area" localSheetId="0">'訪問型サービス（１枚版）'!$A$1:$BD$51</definedName>
    <definedName name="_xlnm.Print_Titles" localSheetId="0">'訪問型サービス（１枚版）'!$1:$12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<sst xmlns="http://schemas.openxmlformats.org/spreadsheetml/2006/main" xmlns:r="http://schemas.openxmlformats.org/officeDocument/2006/relationships" count="85" uniqueCount="85">
  <si>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月</t>
    <rPh sb="0" eb="1">
      <t>ゲツ</t>
    </rPh>
    <phoneticPr fontId="1"/>
  </si>
  <si>
    <t>常勤の従業者が</t>
    <rPh sb="0" eb="2">
      <t>ジョウキン</t>
    </rPh>
    <rPh sb="3" eb="6">
      <t>ジュウギョウシャ</t>
    </rPh>
    <phoneticPr fontId="1"/>
  </si>
  <si>
    <t>事業所名</t>
    <rPh sb="0" eb="3">
      <t>ジギョウショ</t>
    </rPh>
    <rPh sb="3" eb="4">
      <t>メイ</t>
    </rPh>
    <phoneticPr fontId="1"/>
  </si>
  <si>
    <t>年</t>
    <rPh sb="0" eb="1">
      <t>ネン</t>
    </rPh>
    <phoneticPr fontId="1"/>
  </si>
  <si>
    <t>従業者の勤務の体制及び勤務形態一覧表</t>
  </si>
  <si>
    <t>サービス種別</t>
    <rPh sb="4" eb="6">
      <t>シュベツ</t>
    </rPh>
    <phoneticPr fontId="1"/>
  </si>
  <si>
    <t>）</t>
  </si>
  <si>
    <t>合計</t>
    <rPh sb="0" eb="2">
      <t>ゴウケイ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</si>
  <si>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1"/>
  </si>
  <si>
    <t>要介護者</t>
    <rPh sb="0" eb="1">
      <t>ヨウ</t>
    </rPh>
    <rPh sb="1" eb="3">
      <t>カイゴ</t>
    </rPh>
    <rPh sb="3" eb="4">
      <t>シャ</t>
    </rPh>
    <phoneticPr fontId="1"/>
  </si>
  <si>
    <t>(</t>
  </si>
  <si>
    <t>-</t>
  </si>
  <si>
    <t>令和</t>
    <rPh sb="0" eb="2">
      <t>レイワ</t>
    </rPh>
    <phoneticPr fontId="1"/>
  </si>
  <si>
    <t>)</t>
  </si>
  <si>
    <t>常勤で兼務</t>
    <rPh sb="0" eb="2">
      <t>ジョウキン</t>
    </rPh>
    <rPh sb="3" eb="5">
      <t>ケンム</t>
    </rPh>
    <phoneticPr fontId="1"/>
  </si>
  <si>
    <t>(1)</t>
  </si>
  <si>
    <t>４週</t>
  </si>
  <si>
    <t>(2)</t>
  </si>
  <si>
    <t>2週目</t>
    <rPh sb="1" eb="2">
      <t>シュウ</t>
    </rPh>
    <rPh sb="2" eb="3">
      <t>メ</t>
    </rPh>
    <phoneticPr fontId="1"/>
  </si>
  <si>
    <t>(5)
勤務
形態</t>
  </si>
  <si>
    <t>予定</t>
  </si>
  <si>
    <t>（人）</t>
    <rPh sb="1" eb="2">
      <t>ニン</t>
    </rPh>
    <phoneticPr fontId="1"/>
  </si>
  <si>
    <t>(3)事業所における常勤の従業者が勤務すべき時間数</t>
    <rPh sb="3" eb="6">
      <t>ジギョウショ</t>
    </rPh>
    <rPh sb="10" eb="12">
      <t>ジョウキン</t>
    </rPh>
    <rPh sb="13" eb="16">
      <t>ジュウギョウシャ</t>
    </rPh>
    <rPh sb="17" eb="19">
      <t>キンム</t>
    </rPh>
    <rPh sb="22" eb="24">
      <t>ジカン</t>
    </rPh>
    <rPh sb="24" eb="25">
      <t>スウ</t>
    </rPh>
    <phoneticPr fontId="1"/>
  </si>
  <si>
    <t>常勤換算の対象時間数</t>
    <rPh sb="0" eb="2">
      <t>ジョウキン</t>
    </rPh>
    <rPh sb="2" eb="4">
      <t>カンサン</t>
    </rPh>
    <rPh sb="5" eb="7">
      <t>タイショウ</t>
    </rPh>
    <rPh sb="7" eb="9">
      <t>ジカン</t>
    </rPh>
    <rPh sb="9" eb="10">
      <t>スウ</t>
    </rPh>
    <phoneticPr fontId="1"/>
  </si>
  <si>
    <t>区分</t>
    <rPh sb="0" eb="2">
      <t>クブン</t>
    </rPh>
    <phoneticPr fontId="1"/>
  </si>
  <si>
    <t>5週目</t>
    <rPh sb="1" eb="2">
      <t>シュウ</t>
    </rPh>
    <rPh sb="2" eb="3">
      <t>メ</t>
    </rPh>
    <phoneticPr fontId="1"/>
  </si>
  <si>
    <t>時間/週</t>
    <rPh sb="0" eb="2">
      <t>ジカン</t>
    </rPh>
    <rPh sb="3" eb="4">
      <t>シュウ</t>
    </rPh>
    <phoneticPr fontId="1"/>
  </si>
  <si>
    <t>1週目</t>
    <rPh sb="1" eb="2">
      <t>シュウ</t>
    </rPh>
    <rPh sb="2" eb="3">
      <t>メ</t>
    </rPh>
    <phoneticPr fontId="1"/>
  </si>
  <si>
    <t>時間/月</t>
    <rPh sb="0" eb="2">
      <t>ジカン</t>
    </rPh>
    <rPh sb="3" eb="4">
      <t>ツキ</t>
    </rPh>
    <phoneticPr fontId="1"/>
  </si>
  <si>
    <t>当月の日数</t>
    <rPh sb="0" eb="2">
      <t>トウゲツ</t>
    </rPh>
    <rPh sb="3" eb="5">
      <t>ニッスウ</t>
    </rPh>
    <phoneticPr fontId="1"/>
  </si>
  <si>
    <t>常勤換算の</t>
    <rPh sb="0" eb="2">
      <t>ジョウキン</t>
    </rPh>
    <rPh sb="2" eb="4">
      <t>カンサン</t>
    </rPh>
    <phoneticPr fontId="1"/>
  </si>
  <si>
    <t>■ 常勤換算方法による人数</t>
    <rPh sb="2" eb="4">
      <t>ジョウキン</t>
    </rPh>
    <rPh sb="4" eb="6">
      <t>カンサン</t>
    </rPh>
    <rPh sb="6" eb="8">
      <t>ホウホウ</t>
    </rPh>
    <rPh sb="11" eb="13">
      <t>ニンズウ</t>
    </rPh>
    <phoneticPr fontId="1"/>
  </si>
  <si>
    <t>（平均利用者数）</t>
    <rPh sb="1" eb="3">
      <t>ヘイキン</t>
    </rPh>
    <rPh sb="3" eb="6">
      <t>リヨウシャ</t>
    </rPh>
    <rPh sb="6" eb="7">
      <t>スウ</t>
    </rPh>
    <phoneticPr fontId="1"/>
  </si>
  <si>
    <t>日</t>
    <rPh sb="0" eb="1">
      <t>ニチ</t>
    </rPh>
    <phoneticPr fontId="1"/>
  </si>
  <si>
    <t>No</t>
  </si>
  <si>
    <t>(4) 
職種</t>
  </si>
  <si>
    <t>3週目</t>
    <rPh sb="1" eb="2">
      <t>シュウ</t>
    </rPh>
    <rPh sb="2" eb="3">
      <t>メ</t>
    </rPh>
    <phoneticPr fontId="1"/>
  </si>
  <si>
    <t>⇒</t>
  </si>
  <si>
    <t>(6)
資格</t>
    <rPh sb="4" eb="6">
      <t>シカク</t>
    </rPh>
    <phoneticPr fontId="1"/>
  </si>
  <si>
    <t>（勤務形態の記号）</t>
    <rPh sb="1" eb="3">
      <t>キンム</t>
    </rPh>
    <rPh sb="3" eb="5">
      <t>ケイタイ</t>
    </rPh>
    <rPh sb="6" eb="8">
      <t>キゴウ</t>
    </rPh>
    <phoneticPr fontId="1"/>
  </si>
  <si>
    <t>(7) 氏　名</t>
  </si>
  <si>
    <t>基準：</t>
    <rPh sb="0" eb="2">
      <t>キジュン</t>
    </rPh>
    <phoneticPr fontId="1"/>
  </si>
  <si>
    <t>A</t>
  </si>
  <si>
    <t>(8)</t>
  </si>
  <si>
    <r>
      <t xml:space="preserve">(10)
</t>
    </r>
    <r>
      <rPr>
        <sz val="11"/>
        <color auto="1"/>
        <rFont val="HGSｺﾞｼｯｸM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1"/>
  </si>
  <si>
    <t>(13)【任意入力】人員基準の確認（訪問介護員）</t>
    <rPh sb="5" eb="7">
      <t>ニンイ</t>
    </rPh>
    <rPh sb="7" eb="9">
      <t>ニュウリョク</t>
    </rPh>
    <rPh sb="10" eb="12">
      <t>ジンイン</t>
    </rPh>
    <rPh sb="12" eb="14">
      <t>キジュン</t>
    </rPh>
    <rPh sb="15" eb="17">
      <t>カクニン</t>
    </rPh>
    <rPh sb="18" eb="20">
      <t>ホウモン</t>
    </rPh>
    <rPh sb="20" eb="23">
      <t>カイゴイン</t>
    </rPh>
    <phoneticPr fontId="1"/>
  </si>
  <si>
    <t>(11) 兼務状況
（兼務先／兼務する職務の内容）等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1"/>
  </si>
  <si>
    <t>（小数点第2位以下切り捨て）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1"/>
  </si>
  <si>
    <t>4週目</t>
    <rPh sb="1" eb="2">
      <t>シュウ</t>
    </rPh>
    <rPh sb="2" eb="3">
      <t>メ</t>
    </rPh>
    <phoneticPr fontId="1"/>
  </si>
  <si>
    <t>常勤換算方法対象外の</t>
    <rPh sb="0" eb="2">
      <t>ジョウキン</t>
    </rPh>
    <rPh sb="2" eb="4">
      <t>カンサン</t>
    </rPh>
    <rPh sb="4" eb="6">
      <t>ホウホウ</t>
    </rPh>
    <rPh sb="6" eb="9">
      <t>タイショウガイ</t>
    </rPh>
    <phoneticPr fontId="1"/>
  </si>
  <si>
    <t>※介護予防訪問介護相当サービスの場合</t>
    <rPh sb="16" eb="18">
      <t>バアイ</t>
    </rPh>
    <phoneticPr fontId="1"/>
  </si>
  <si>
    <t>勤務形態</t>
    <rPh sb="0" eb="2">
      <t>キンム</t>
    </rPh>
    <rPh sb="2" eb="4">
      <t>ケイタイ</t>
    </rPh>
    <phoneticPr fontId="1"/>
  </si>
  <si>
    <t>(12)サービス提供責任者の配置基準（前３か月の利用者数）</t>
    <rPh sb="8" eb="10">
      <t>テイキョウ</t>
    </rPh>
    <rPh sb="10" eb="13">
      <t>セキニンシャ</t>
    </rPh>
    <rPh sb="14" eb="16">
      <t>ハイチ</t>
    </rPh>
    <rPh sb="16" eb="18">
      <t>キジュン</t>
    </rPh>
    <rPh sb="19" eb="20">
      <t>ゼン</t>
    </rPh>
    <rPh sb="22" eb="23">
      <t>ゲツ</t>
    </rPh>
    <rPh sb="24" eb="27">
      <t>リヨウシャ</t>
    </rPh>
    <rPh sb="27" eb="28">
      <t>スウ</t>
    </rPh>
    <phoneticPr fontId="1"/>
  </si>
  <si>
    <t>勤務時間数合計</t>
    <rPh sb="0" eb="2">
      <t>キンム</t>
    </rPh>
    <rPh sb="2" eb="5">
      <t>ジカンスウ</t>
    </rPh>
    <rPh sb="5" eb="7">
      <t>ゴウケイ</t>
    </rPh>
    <phoneticPr fontId="1"/>
  </si>
  <si>
    <t>(新規申請の場合は推定数）</t>
    <rPh sb="1" eb="3">
      <t>シンキ</t>
    </rPh>
    <rPh sb="3" eb="5">
      <t>シンセイ</t>
    </rPh>
    <rPh sb="6" eb="8">
      <t>バアイ</t>
    </rPh>
    <rPh sb="9" eb="12">
      <t>スイテイスウ</t>
    </rPh>
    <phoneticPr fontId="1"/>
  </si>
  <si>
    <t>週</t>
  </si>
  <si>
    <t>記号</t>
    <rPh sb="0" eb="2">
      <t>キゴウ</t>
    </rPh>
    <phoneticPr fontId="1"/>
  </si>
  <si>
    <t>当月合計</t>
    <rPh sb="0" eb="2">
      <t>トウゲツ</t>
    </rPh>
    <rPh sb="2" eb="4">
      <t>ゴウケイ</t>
    </rPh>
    <phoneticPr fontId="1"/>
  </si>
  <si>
    <t>週平均</t>
    <rPh sb="0" eb="3">
      <t>シュウヘイキン</t>
    </rPh>
    <phoneticPr fontId="1"/>
  </si>
  <si>
    <t>常勤の従業者の人数</t>
    <rPh sb="0" eb="2">
      <t>ジョウキン</t>
    </rPh>
    <rPh sb="3" eb="6">
      <t>ジュウギョウシャ</t>
    </rPh>
    <rPh sb="7" eb="9">
      <t>ニンズウ</t>
    </rPh>
    <phoneticPr fontId="1"/>
  </si>
  <si>
    <t>非常勤で専従</t>
    <rPh sb="0" eb="3">
      <t>ヒジョウキン</t>
    </rPh>
    <rPh sb="4" eb="6">
      <t>センジュウ</t>
    </rPh>
    <phoneticPr fontId="1"/>
  </si>
  <si>
    <t>常勤で専従</t>
    <rPh sb="0" eb="2">
      <t>ジョウキン</t>
    </rPh>
    <rPh sb="3" eb="5">
      <t>センジュウ</t>
    </rPh>
    <phoneticPr fontId="1"/>
  </si>
  <si>
    <t>B</t>
  </si>
  <si>
    <t>要支援者等</t>
    <rPh sb="0" eb="3">
      <t>ヨウシエン</t>
    </rPh>
    <rPh sb="3" eb="4">
      <t>シャ</t>
    </rPh>
    <rPh sb="4" eb="5">
      <t>トウ</t>
    </rPh>
    <phoneticPr fontId="1"/>
  </si>
  <si>
    <t>C</t>
  </si>
  <si>
    <t>D</t>
  </si>
  <si>
    <t>非常勤で兼務</t>
    <rPh sb="0" eb="3">
      <t>ヒジョウキン</t>
    </rPh>
    <rPh sb="4" eb="6">
      <t>ケンム</t>
    </rPh>
    <phoneticPr fontId="1"/>
  </si>
  <si>
    <t>サービス提供責任者</t>
  </si>
  <si>
    <t>平均利用者数</t>
    <rPh sb="0" eb="2">
      <t>ヘイキン</t>
    </rPh>
    <rPh sb="2" eb="5">
      <t>リヨウシャ</t>
    </rPh>
    <rPh sb="5" eb="6">
      <t>スウ</t>
    </rPh>
    <phoneticPr fontId="1"/>
  </si>
  <si>
    <t>（※）</t>
  </si>
  <si>
    <t>の必要配置人数</t>
    <rPh sb="1" eb="3">
      <t>ヒツヨウ</t>
    </rPh>
    <rPh sb="3" eb="5">
      <t>ハイチ</t>
    </rPh>
    <rPh sb="5" eb="7">
      <t>ニンズウ</t>
    </rPh>
    <phoneticPr fontId="1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</si>
  <si>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1"/>
  </si>
  <si>
    <t>÷</t>
  </si>
  <si>
    <t>＝</t>
  </si>
  <si>
    <t>（小数点第1位に切り上げ）</t>
    <rPh sb="1" eb="4">
      <t>ショウスウテン</t>
    </rPh>
    <rPh sb="4" eb="5">
      <t>ダイ</t>
    </rPh>
    <rPh sb="6" eb="7">
      <t>イ</t>
    </rPh>
    <rPh sb="8" eb="9">
      <t>キ</t>
    </rPh>
    <rPh sb="10" eb="11">
      <t>ア</t>
    </rPh>
    <phoneticPr fontId="1"/>
  </si>
  <si>
    <t>（※）以下の要件を全て満たす場合、利用者の数が50人または</t>
    <rPh sb="3" eb="5">
      <t>イカ</t>
    </rPh>
    <rPh sb="6" eb="8">
      <t>ヨウケン</t>
    </rPh>
    <rPh sb="9" eb="10">
      <t>スベ</t>
    </rPh>
    <rPh sb="11" eb="12">
      <t>ミ</t>
    </rPh>
    <rPh sb="14" eb="16">
      <t>バアイ</t>
    </rPh>
    <rPh sb="17" eb="20">
      <t>リヨウシャ</t>
    </rPh>
    <rPh sb="21" eb="22">
      <t>カズ</t>
    </rPh>
    <rPh sb="25" eb="26">
      <t>ニン</t>
    </rPh>
    <phoneticPr fontId="1"/>
  </si>
  <si>
    <t>■ 訪問介護員等の常勤換算方法による人数</t>
    <rPh sb="2" eb="4">
      <t>ホウモン</t>
    </rPh>
    <rPh sb="4" eb="7">
      <t>カイゴイン</t>
    </rPh>
    <rPh sb="7" eb="8">
      <t>トウ</t>
    </rPh>
    <rPh sb="9" eb="11">
      <t>ジョウキン</t>
    </rPh>
    <rPh sb="11" eb="13">
      <t>カンサン</t>
    </rPh>
    <rPh sb="13" eb="15">
      <t>ホウホウ</t>
    </rPh>
    <rPh sb="18" eb="20">
      <t>ニンズウ</t>
    </rPh>
    <phoneticPr fontId="1"/>
  </si>
  <si>
    <t>その端数を増すごとに１人以上で可</t>
  </si>
  <si>
    <t>　　・常勤のサービス提供責任者を３人以上配置</t>
    <rPh sb="3" eb="5">
      <t>ジョウキン</t>
    </rPh>
    <rPh sb="10" eb="12">
      <t>テイキョウ</t>
    </rPh>
    <rPh sb="12" eb="15">
      <t>セキニンシャ</t>
    </rPh>
    <rPh sb="17" eb="18">
      <t>ニン</t>
    </rPh>
    <rPh sb="18" eb="20">
      <t>イジョウ</t>
    </rPh>
    <rPh sb="20" eb="22">
      <t>ハイチ</t>
    </rPh>
    <phoneticPr fontId="1"/>
  </si>
  <si>
    <t>常勤の従業者の人数</t>
  </si>
  <si>
    <t>常勤換算方法による人数</t>
    <rPh sb="0" eb="2">
      <t>ジョウキン</t>
    </rPh>
    <rPh sb="2" eb="4">
      <t>カンサン</t>
    </rPh>
    <rPh sb="4" eb="6">
      <t>ホウホウ</t>
    </rPh>
    <rPh sb="9" eb="11">
      <t>ニンズウ</t>
    </rPh>
    <phoneticPr fontId="1"/>
  </si>
  <si>
    <t>　　・サービス提供責任者の業務に主として従事する者を1人以上配置</t>
    <rPh sb="7" eb="9">
      <t>テイキョウ</t>
    </rPh>
    <rPh sb="9" eb="12">
      <t>セキニンシャ</t>
    </rPh>
    <rPh sb="13" eb="15">
      <t>ギョウム</t>
    </rPh>
    <rPh sb="16" eb="17">
      <t>オモ</t>
    </rPh>
    <rPh sb="20" eb="22">
      <t>ジュウジ</t>
    </rPh>
    <rPh sb="24" eb="25">
      <t>モノ</t>
    </rPh>
    <rPh sb="27" eb="28">
      <t>ニン</t>
    </rPh>
    <rPh sb="28" eb="30">
      <t>イジョウ</t>
    </rPh>
    <rPh sb="30" eb="32">
      <t>ハイチ</t>
    </rPh>
    <phoneticPr fontId="1"/>
  </si>
  <si>
    <t>＋</t>
  </si>
  <si>
    <t>　　・サービス提供責任者が行う業務が効率的に行われている</t>
    <rPh sb="7" eb="9">
      <t>テイキョウ</t>
    </rPh>
    <rPh sb="9" eb="12">
      <t>セキニンシャ</t>
    </rPh>
    <rPh sb="13" eb="14">
      <t>オコナ</t>
    </rPh>
    <rPh sb="15" eb="17">
      <t>ギョウム</t>
    </rPh>
    <rPh sb="18" eb="21">
      <t>コウリツテキ</t>
    </rPh>
    <rPh sb="22" eb="23">
      <t>オコナ</t>
    </rPh>
    <phoneticPr fontId="1"/>
  </si>
  <si>
    <t>様式第１号の１（第３条関係）</t>
    <rPh sb="0" eb="3">
      <t>ヨウシキダイ</t>
    </rPh>
    <rPh sb="4" eb="5">
      <t>ゴウ</t>
    </rPh>
    <rPh sb="7" eb="9">
      <t>(ダイ</t>
    </rPh>
    <rPh sb="10" eb="14">
      <t>ジョウカンケイ)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</si>
</sst>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83" formatCode="#,##0&quot;人&quot;"/>
    <numFmt numFmtId="176" formatCode="#,##0.##"/>
    <numFmt numFmtId="182" formatCode="#,##0.0&quot;人&quot;"/>
    <numFmt numFmtId="180" formatCode="#,##0.0#"/>
    <numFmt numFmtId="181" formatCode="#,##0.0;[Red]\-#,##0.0"/>
    <numFmt numFmtId="177" formatCode="0&quot;月&quot;"/>
    <numFmt numFmtId="178" formatCode="0.0"/>
    <numFmt numFmtId="179" formatCode="0.0&quot;人以上&quot;"/>
  </numFmts>
  <fonts count="1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auto="1"/>
      <name val="HGSｺﾞｼｯｸM"/>
      <family val="3"/>
    </font>
    <font>
      <sz val="16"/>
      <color auto="1"/>
      <name val="HGSｺﾞｼｯｸM"/>
      <family val="3"/>
    </font>
    <font>
      <b/>
      <sz val="16"/>
      <color auto="1"/>
      <name val="HGSｺﾞｼｯｸM"/>
      <family val="3"/>
    </font>
    <font>
      <b/>
      <sz val="12"/>
      <color auto="1"/>
      <name val="HGSｺﾞｼｯｸM"/>
      <family val="3"/>
    </font>
    <font>
      <sz val="14"/>
      <color auto="1"/>
      <name val="HGSｺﾞｼｯｸM"/>
      <family val="3"/>
    </font>
    <font>
      <b/>
      <sz val="14"/>
      <color auto="1"/>
      <name val="HGSｺﾞｼｯｸM"/>
      <family val="3"/>
    </font>
    <font>
      <sz val="14"/>
      <color theme="0"/>
      <name val="HGSｺﾞｼｯｸM"/>
      <family val="3"/>
    </font>
    <font>
      <sz val="11"/>
      <color auto="1"/>
      <name val="HGSｺﾞｼｯｸM"/>
      <family val="3"/>
    </font>
    <font>
      <sz val="11"/>
      <color theme="1"/>
      <name val="ＭＳ Ｐゴシック"/>
      <family val="3"/>
      <scheme val="minor"/>
    </font>
    <font>
      <sz val="14"/>
      <color theme="0"/>
      <name val="HGSｺﾞｼｯｸM"/>
      <family val="3"/>
    </font>
    <font>
      <b/>
      <sz val="16"/>
      <color theme="0"/>
      <name val="HGSｺﾞｼｯｸM"/>
      <family val="3"/>
    </font>
    <font>
      <sz val="14"/>
      <color rgb="FFFF0000"/>
      <name val="HGSｺﾞｼｯｸM"/>
      <family val="3"/>
    </font>
    <font>
      <sz val="16"/>
      <color theme="0"/>
      <name val="HGSｺﾞｼｯｸM"/>
      <family val="3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6" fillId="0" borderId="13" xfId="0" applyFont="1" applyFill="1" applyBorder="1" applyAlignment="1" applyProtection="1">
      <alignment horizontal="center" vertical="center"/>
    </xf>
    <xf numFmtId="176" fontId="8" fillId="0" borderId="1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7" fillId="0" borderId="20" xfId="0" applyFont="1" applyFill="1" applyBorder="1" applyAlignment="1" applyProtection="1">
      <alignment horizontal="center" vertical="center"/>
    </xf>
    <xf numFmtId="176" fontId="8" fillId="0" borderId="18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shrinkToFit="1"/>
    </xf>
    <xf numFmtId="0" fontId="7" fillId="0" borderId="18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177" fontId="8" fillId="0" borderId="12" xfId="0" applyNumberFormat="1" applyFont="1" applyFill="1" applyBorder="1" applyAlignment="1" applyProtection="1">
      <alignment horizontal="center" vertical="center"/>
    </xf>
    <xf numFmtId="176" fontId="8" fillId="0" borderId="26" xfId="1" applyNumberFormat="1" applyFont="1" applyFill="1" applyBorder="1" applyAlignment="1" applyProtection="1">
      <alignment horizontal="right" vertical="center"/>
      <protection locked="0"/>
    </xf>
    <xf numFmtId="176" fontId="8" fillId="0" borderId="12" xfId="1" applyNumberFormat="1" applyFont="1" applyFill="1" applyBorder="1" applyAlignment="1" applyProtection="1">
      <alignment horizontal="right" vertical="center"/>
      <protection locked="0"/>
    </xf>
    <xf numFmtId="176" fontId="8" fillId="0" borderId="26" xfId="1" applyNumberFormat="1" applyFont="1" applyFill="1" applyBorder="1" applyAlignment="1" applyProtection="1">
      <alignment horizontal="right" vertical="center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 applyProtection="1">
      <alignment horizontal="center" vertical="center" shrinkToFit="1"/>
      <protection locked="0"/>
    </xf>
    <xf numFmtId="177" fontId="8" fillId="0" borderId="18" xfId="0" applyNumberFormat="1" applyFont="1" applyFill="1" applyBorder="1" applyAlignment="1" applyProtection="1">
      <alignment horizontal="center" vertical="center"/>
    </xf>
    <xf numFmtId="176" fontId="8" fillId="0" borderId="18" xfId="1" applyNumberFormat="1" applyFont="1" applyFill="1" applyBorder="1" applyAlignment="1" applyProtection="1">
      <alignment horizontal="right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right" vertical="center"/>
    </xf>
    <xf numFmtId="0" fontId="6" fillId="0" borderId="13" xfId="0" applyFont="1" applyFill="1" applyBorder="1" applyAlignment="1" applyProtection="1">
      <alignment vertical="center"/>
    </xf>
    <xf numFmtId="178" fontId="8" fillId="0" borderId="1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178" fontId="8" fillId="0" borderId="18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horizontal="centerContinuous" vertical="center"/>
    </xf>
    <xf numFmtId="20" fontId="3" fillId="0" borderId="0" xfId="0" applyNumberFormat="1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Continuous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horizontal="center" vertical="center"/>
    </xf>
    <xf numFmtId="176" fontId="8" fillId="0" borderId="12" xfId="1" applyNumberFormat="1" applyFont="1" applyFill="1" applyBorder="1" applyAlignment="1" applyProtection="1">
      <alignment horizontal="right" vertical="center"/>
    </xf>
    <xf numFmtId="176" fontId="11" fillId="0" borderId="26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/>
    </xf>
    <xf numFmtId="179" fontId="8" fillId="0" borderId="12" xfId="0" applyNumberFormat="1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/>
    </xf>
    <xf numFmtId="176" fontId="8" fillId="0" borderId="18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 vertical="center"/>
    </xf>
    <xf numFmtId="179" fontId="8" fillId="0" borderId="20" xfId="0" applyNumberFormat="1" applyFont="1" applyFill="1" applyBorder="1" applyAlignment="1" applyProtection="1">
      <alignment horizontal="center" vertical="center"/>
    </xf>
    <xf numFmtId="179" fontId="8" fillId="0" borderId="18" xfId="0" applyNumberFormat="1" applyFont="1" applyFill="1" applyBorder="1" applyAlignment="1" applyProtection="1">
      <alignment horizontal="center" vertical="center"/>
    </xf>
    <xf numFmtId="20" fontId="3" fillId="0" borderId="0" xfId="0" applyNumberFormat="1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178" fontId="3" fillId="0" borderId="0" xfId="0" applyNumberFormat="1" applyFont="1" applyFill="1" applyBorder="1" applyAlignment="1" applyProtection="1">
      <alignment vertical="center"/>
    </xf>
    <xf numFmtId="0" fontId="3" fillId="0" borderId="35" xfId="0" quotePrefix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NumberFormat="1" applyFont="1" applyFill="1" applyBorder="1" applyAlignment="1" applyProtection="1">
      <alignment horizontal="center" vertical="center" wrapText="1"/>
    </xf>
    <xf numFmtId="180" fontId="3" fillId="0" borderId="38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39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Protection="1">
      <alignment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40" xfId="0" applyNumberFormat="1" applyFont="1" applyFill="1" applyBorder="1" applyAlignment="1" applyProtection="1">
      <alignment horizontal="center" vertical="center" wrapText="1"/>
    </xf>
    <xf numFmtId="180" fontId="3" fillId="0" borderId="41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42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176" fontId="8" fillId="0" borderId="2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 vertical="center"/>
    </xf>
    <xf numFmtId="0" fontId="8" fillId="0" borderId="12" xfId="0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0" fontId="3" fillId="0" borderId="33" xfId="0" applyFont="1" applyFill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0" fontId="8" fillId="0" borderId="44" xfId="0" applyNumberFormat="1" applyFont="1" applyFill="1" applyBorder="1" applyAlignment="1" applyProtection="1">
      <alignment horizontal="center" vertical="center" wrapText="1"/>
    </xf>
    <xf numFmtId="180" fontId="3" fillId="0" borderId="45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46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44" xfId="0" applyNumberFormat="1" applyFont="1" applyFill="1" applyBorder="1" applyAlignment="1" applyProtection="1">
      <alignment horizontal="center" vertical="center" shrinkToFit="1"/>
      <protection locked="0"/>
    </xf>
    <xf numFmtId="181" fontId="8" fillId="0" borderId="12" xfId="1" applyNumberFormat="1" applyFont="1" applyFill="1" applyBorder="1" applyAlignment="1" applyProtection="1">
      <alignment horizontal="right" vertical="center"/>
    </xf>
    <xf numFmtId="181" fontId="8" fillId="0" borderId="18" xfId="1" applyNumberFormat="1" applyFont="1" applyFill="1" applyBorder="1" applyAlignment="1" applyProtection="1">
      <alignment horizontal="right" vertical="center"/>
    </xf>
    <xf numFmtId="0" fontId="8" fillId="0" borderId="12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20" xfId="0" applyFont="1" applyFill="1" applyBorder="1" applyAlignment="1" applyProtection="1">
      <alignment horizontal="center" vertical="center"/>
    </xf>
    <xf numFmtId="178" fontId="8" fillId="0" borderId="2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right" vertical="center"/>
      <protection locked="0"/>
    </xf>
    <xf numFmtId="0" fontId="8" fillId="0" borderId="18" xfId="0" applyFont="1" applyFill="1" applyBorder="1" applyAlignment="1" applyProtection="1">
      <alignment horizontal="right" vertical="center"/>
      <protection locked="0"/>
    </xf>
    <xf numFmtId="0" fontId="8" fillId="0" borderId="18" xfId="0" applyFont="1" applyFill="1" applyBorder="1" applyAlignment="1" applyProtection="1">
      <alignment horizontal="center" vertical="center"/>
    </xf>
    <xf numFmtId="178" fontId="8" fillId="0" borderId="12" xfId="0" applyNumberFormat="1" applyFont="1" applyFill="1" applyBorder="1" applyAlignment="1" applyProtection="1">
      <alignment horizontal="right" vertical="center"/>
      <protection locked="0"/>
    </xf>
    <xf numFmtId="181" fontId="8" fillId="0" borderId="12" xfId="1" applyNumberFormat="1" applyFont="1" applyFill="1" applyBorder="1" applyAlignment="1" applyProtection="1">
      <alignment horizontal="right" vertical="center"/>
      <protection locked="0"/>
    </xf>
    <xf numFmtId="178" fontId="8" fillId="0" borderId="12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178" fontId="8" fillId="0" borderId="18" xfId="0" applyNumberFormat="1" applyFont="1" applyFill="1" applyBorder="1" applyAlignment="1" applyProtection="1">
      <alignment horizontal="right" vertical="center"/>
      <protection locked="0"/>
    </xf>
    <xf numFmtId="181" fontId="8" fillId="0" borderId="18" xfId="1" applyNumberFormat="1" applyFont="1" applyFill="1" applyBorder="1" applyAlignment="1" applyProtection="1">
      <alignment horizontal="right" vertical="center"/>
      <protection locked="0"/>
    </xf>
    <xf numFmtId="178" fontId="8" fillId="0" borderId="18" xfId="0" applyNumberFormat="1" applyFont="1" applyFill="1" applyBorder="1" applyAlignment="1" applyProtection="1">
      <alignment horizontal="right" vertical="center"/>
    </xf>
    <xf numFmtId="182" fontId="8" fillId="0" borderId="1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182" fontId="8" fillId="0" borderId="2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182" fontId="8" fillId="0" borderId="1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181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81" fontId="6" fillId="0" borderId="0" xfId="1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183" fontId="6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178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14" fillId="0" borderId="43" xfId="0" applyFont="1" applyFill="1" applyBorder="1" applyAlignment="1" applyProtection="1">
      <alignment horizontal="center" vertical="center"/>
    </xf>
    <xf numFmtId="0" fontId="14" fillId="0" borderId="40" xfId="0" applyNumberFormat="1" applyFont="1" applyFill="1" applyBorder="1" applyAlignment="1" applyProtection="1">
      <alignment horizontal="center" vertical="center" wrapText="1"/>
    </xf>
    <xf numFmtId="0" fontId="2" fillId="0" borderId="47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48" xfId="0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 wrapText="1"/>
    </xf>
    <xf numFmtId="180" fontId="12" fillId="0" borderId="9" xfId="0" applyNumberFormat="1" applyFont="1" applyFill="1" applyBorder="1" applyAlignment="1" applyProtection="1">
      <alignment horizontal="center" vertical="center" wrapText="1"/>
    </xf>
    <xf numFmtId="180" fontId="12" fillId="0" borderId="10" xfId="0" applyNumberFormat="1" applyFont="1" applyFill="1" applyBorder="1" applyAlignment="1" applyProtection="1">
      <alignment horizontal="center" vertical="center" wrapText="1"/>
    </xf>
    <xf numFmtId="180" fontId="12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 applyProtection="1">
      <alignment horizontal="center" vertical="center" wrapText="1"/>
    </xf>
    <xf numFmtId="0" fontId="2" fillId="0" borderId="50" xfId="0" applyFont="1" applyFill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horizontal="center" vertical="center" wrapText="1"/>
    </xf>
    <xf numFmtId="180" fontId="12" fillId="0" borderId="32" xfId="0" applyNumberFormat="1" applyFont="1" applyFill="1" applyBorder="1" applyAlignment="1" applyProtection="1">
      <alignment horizontal="center" vertical="center" wrapText="1"/>
    </xf>
    <xf numFmtId="180" fontId="12" fillId="0" borderId="33" xfId="0" applyNumberFormat="1" applyFont="1" applyFill="1" applyBorder="1" applyAlignment="1" applyProtection="1">
      <alignment horizontal="center" vertical="center" wrapText="1"/>
    </xf>
    <xf numFmtId="180" fontId="12" fillId="0" borderId="34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/>
      <protection locked="0"/>
    </xf>
    <xf numFmtId="0" fontId="3" fillId="0" borderId="0" xfId="0" quotePrefix="1" applyFont="1" applyFill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14" fillId="0" borderId="26" xfId="0" applyFont="1" applyFill="1" applyBorder="1" applyAlignment="1" applyProtection="1">
      <alignment horizontal="center" vertical="center"/>
      <protection locked="0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3" fillId="0" borderId="3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桁区切り" xfId="1" builtinId="6"/>
  </cellStyles>
  <dxfs count="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D57"/>
  <sheetViews>
    <sheetView showGridLines="0" tabSelected="1" topLeftCell="X22" zoomScale="55" zoomScaleNormal="55" zoomScaleSheetLayoutView="55" workbookViewId="0">
      <selection activeCell="AF41" sqref="AF41"/>
    </sheetView>
  </sheetViews>
  <sheetFormatPr defaultColWidth="4.5" defaultRowHeight="20.25" customHeight="1"/>
  <cols>
    <col min="1" max="1" width="1.375" style="1" customWidth="1"/>
    <col min="2" max="56" width="5.625" style="1" customWidth="1"/>
    <col min="57" max="16384" width="4.5" style="1"/>
  </cols>
  <sheetData>
    <row r="1" spans="1:56" s="2" customFormat="1" ht="20.25" customHeight="1">
      <c r="A1" s="4"/>
      <c r="B1" s="4" t="s">
        <v>84</v>
      </c>
      <c r="C1" s="16"/>
      <c r="D1" s="16"/>
      <c r="E1" s="4"/>
      <c r="F1" s="4"/>
      <c r="H1" s="4"/>
      <c r="I1" s="4"/>
      <c r="J1" s="16"/>
      <c r="K1" s="16"/>
      <c r="L1" s="32" t="s">
        <v>4</v>
      </c>
      <c r="M1" s="1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1" t="s">
        <v>5</v>
      </c>
      <c r="AL1" s="71" t="s">
        <v>10</v>
      </c>
      <c r="AM1" s="166" t="s">
        <v>8</v>
      </c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1" t="s">
        <v>6</v>
      </c>
      <c r="BC1" s="4"/>
      <c r="BD1" s="4"/>
    </row>
    <row r="2" spans="1:56" s="3" customFormat="1" ht="20.25" customHeight="1">
      <c r="A2" s="5"/>
      <c r="B2" s="5"/>
      <c r="C2" s="5"/>
      <c r="D2" s="32"/>
      <c r="E2" s="5"/>
      <c r="F2" s="5"/>
      <c r="G2" s="5"/>
      <c r="H2" s="32"/>
      <c r="I2" s="71"/>
      <c r="J2" s="71"/>
      <c r="K2" s="71"/>
      <c r="L2" s="71"/>
      <c r="M2" s="71"/>
      <c r="N2" s="5"/>
      <c r="O2" s="5"/>
      <c r="P2" s="5"/>
      <c r="Q2" s="5"/>
      <c r="R2" s="5"/>
      <c r="S2" s="5"/>
      <c r="T2" s="71" t="s">
        <v>12</v>
      </c>
      <c r="U2" s="127">
        <v>6</v>
      </c>
      <c r="V2" s="127"/>
      <c r="W2" s="71" t="s">
        <v>10</v>
      </c>
      <c r="X2" s="140">
        <f>IF(U2=0,"",YEAR(DATE(2018+U2,1,1)))</f>
        <v>2024</v>
      </c>
      <c r="Y2" s="140"/>
      <c r="Z2" s="5" t="s">
        <v>13</v>
      </c>
      <c r="AA2" s="5" t="s">
        <v>3</v>
      </c>
      <c r="AB2" s="127">
        <v>4</v>
      </c>
      <c r="AC2" s="127"/>
      <c r="AD2" s="5" t="s">
        <v>0</v>
      </c>
      <c r="AE2" s="5"/>
      <c r="AF2" s="5"/>
      <c r="AG2" s="5"/>
      <c r="AH2" s="5"/>
      <c r="AI2" s="5"/>
      <c r="AJ2" s="161"/>
      <c r="AK2" s="71" t="s">
        <v>2</v>
      </c>
      <c r="AL2" s="71" t="s">
        <v>10</v>
      </c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1" t="s">
        <v>6</v>
      </c>
      <c r="BC2" s="71"/>
      <c r="BD2" s="71"/>
    </row>
    <row r="3" spans="1:56" s="3" customFormat="1" ht="20.25" customHeight="1">
      <c r="A3" s="5"/>
      <c r="B3" s="5"/>
      <c r="C3" s="5"/>
      <c r="D3" s="32"/>
      <c r="E3" s="5"/>
      <c r="F3" s="5"/>
      <c r="G3" s="5"/>
      <c r="H3" s="32"/>
      <c r="I3" s="71"/>
      <c r="J3" s="71"/>
      <c r="K3" s="71"/>
      <c r="L3" s="71"/>
      <c r="M3" s="71"/>
      <c r="N3" s="5"/>
      <c r="O3" s="5"/>
      <c r="P3" s="5"/>
      <c r="Q3" s="5"/>
      <c r="R3" s="5"/>
      <c r="S3" s="5"/>
      <c r="T3" s="125"/>
      <c r="U3" s="128"/>
      <c r="V3" s="128"/>
      <c r="W3" s="125"/>
      <c r="X3" s="128"/>
      <c r="Y3" s="128"/>
      <c r="Z3" s="27"/>
      <c r="AA3" s="27"/>
      <c r="AB3" s="128"/>
      <c r="AC3" s="128"/>
      <c r="AD3" s="27"/>
      <c r="AE3" s="5"/>
      <c r="AF3" s="5"/>
      <c r="AG3" s="5"/>
      <c r="AH3" s="5"/>
      <c r="AI3" s="5"/>
      <c r="AJ3" s="161"/>
      <c r="AK3" s="71"/>
      <c r="AL3" s="71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95" t="s">
        <v>15</v>
      </c>
      <c r="AZ3" s="201" t="s">
        <v>16</v>
      </c>
      <c r="BA3" s="201"/>
      <c r="BB3" s="201"/>
      <c r="BC3" s="201"/>
      <c r="BD3" s="71"/>
    </row>
    <row r="4" spans="1:56" s="3" customFormat="1" ht="20.25" customHeight="1">
      <c r="A4" s="5"/>
      <c r="B4" s="8"/>
      <c r="C4" s="8"/>
      <c r="D4" s="8"/>
      <c r="E4" s="8"/>
      <c r="F4" s="8"/>
      <c r="G4" s="8"/>
      <c r="H4" s="8"/>
      <c r="I4" s="8"/>
      <c r="J4" s="74"/>
      <c r="K4" s="77"/>
      <c r="L4" s="77"/>
      <c r="M4" s="77"/>
      <c r="N4" s="77"/>
      <c r="O4" s="77"/>
      <c r="P4" s="106"/>
      <c r="Q4" s="77"/>
      <c r="R4" s="77"/>
      <c r="S4" s="77"/>
      <c r="T4" s="5"/>
      <c r="U4" s="5"/>
      <c r="V4" s="5"/>
      <c r="W4" s="5"/>
      <c r="X4" s="5"/>
      <c r="Y4" s="5"/>
      <c r="Z4" s="27"/>
      <c r="AA4" s="27"/>
      <c r="AB4" s="128"/>
      <c r="AC4" s="128"/>
      <c r="AD4" s="27"/>
      <c r="AE4" s="5"/>
      <c r="AF4" s="5"/>
      <c r="AG4" s="5"/>
      <c r="AH4" s="5"/>
      <c r="AI4" s="5"/>
      <c r="AJ4" s="161"/>
      <c r="AK4" s="71"/>
      <c r="AL4" s="71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95" t="s">
        <v>17</v>
      </c>
      <c r="AZ4" s="201" t="s">
        <v>20</v>
      </c>
      <c r="BA4" s="201"/>
      <c r="BB4" s="201"/>
      <c r="BC4" s="201"/>
      <c r="BD4" s="71"/>
    </row>
    <row r="5" spans="1:56" s="3" customFormat="1" ht="20.25" customHeight="1">
      <c r="A5" s="5"/>
      <c r="B5" s="9"/>
      <c r="C5" s="9"/>
      <c r="D5" s="9"/>
      <c r="E5" s="9"/>
      <c r="F5" s="9"/>
      <c r="G5" s="9"/>
      <c r="H5" s="9"/>
      <c r="I5" s="9"/>
      <c r="J5" s="75"/>
      <c r="K5" s="78"/>
      <c r="L5" s="83"/>
      <c r="M5" s="83"/>
      <c r="N5" s="83"/>
      <c r="O5" s="83"/>
      <c r="P5" s="9"/>
      <c r="Q5" s="115"/>
      <c r="R5" s="115"/>
      <c r="S5" s="115"/>
      <c r="T5" s="5"/>
      <c r="U5" s="5"/>
      <c r="V5" s="5"/>
      <c r="W5" s="5"/>
      <c r="X5" s="5"/>
      <c r="Y5" s="5"/>
      <c r="Z5" s="27"/>
      <c r="AA5" s="27"/>
      <c r="AB5" s="128"/>
      <c r="AC5" s="128"/>
      <c r="AD5" s="159"/>
      <c r="AE5" s="159"/>
      <c r="AF5" s="159"/>
      <c r="AG5" s="159"/>
      <c r="AH5" s="5"/>
      <c r="AI5" s="5"/>
      <c r="AJ5" s="159" t="s">
        <v>22</v>
      </c>
      <c r="AK5" s="159"/>
      <c r="AL5" s="159"/>
      <c r="AM5" s="159"/>
      <c r="AN5" s="159"/>
      <c r="AO5" s="159"/>
      <c r="AP5" s="159"/>
      <c r="AQ5" s="159"/>
      <c r="AR5" s="8"/>
      <c r="AS5" s="8"/>
      <c r="AT5" s="176"/>
      <c r="AU5" s="159"/>
      <c r="AV5" s="186">
        <v>40</v>
      </c>
      <c r="AW5" s="194"/>
      <c r="AX5" s="176" t="s">
        <v>26</v>
      </c>
      <c r="AY5" s="159"/>
      <c r="AZ5" s="186">
        <v>160</v>
      </c>
      <c r="BA5" s="194"/>
      <c r="BB5" s="176" t="s">
        <v>28</v>
      </c>
      <c r="BC5" s="159"/>
      <c r="BD5" s="5"/>
    </row>
    <row r="6" spans="1:56" s="3" customFormat="1" ht="20.25" customHeight="1">
      <c r="A6" s="5"/>
      <c r="B6" s="9"/>
      <c r="C6" s="9"/>
      <c r="D6" s="9"/>
      <c r="E6" s="9"/>
      <c r="F6" s="9"/>
      <c r="G6" s="9"/>
      <c r="H6" s="9"/>
      <c r="I6" s="9"/>
      <c r="J6" s="9"/>
      <c r="K6" s="79"/>
      <c r="L6" s="79"/>
      <c r="M6" s="79"/>
      <c r="N6" s="9"/>
      <c r="O6" s="98"/>
      <c r="P6" s="107"/>
      <c r="Q6" s="107"/>
      <c r="R6" s="123"/>
      <c r="S6" s="9"/>
      <c r="T6" s="5"/>
      <c r="U6" s="5"/>
      <c r="V6" s="5"/>
      <c r="W6" s="5"/>
      <c r="X6" s="5"/>
      <c r="Y6" s="5"/>
      <c r="Z6" s="27"/>
      <c r="AA6" s="27"/>
      <c r="AB6" s="128"/>
      <c r="AC6" s="128"/>
      <c r="AD6" s="25"/>
      <c r="AE6" s="4"/>
      <c r="AF6" s="4"/>
      <c r="AG6" s="4"/>
      <c r="AH6" s="5"/>
      <c r="AI6" s="5"/>
      <c r="AJ6" s="5"/>
      <c r="AK6" s="5"/>
      <c r="AL6" s="4"/>
      <c r="AM6" s="4"/>
      <c r="AN6" s="168"/>
      <c r="AO6" s="171"/>
      <c r="AP6" s="171"/>
      <c r="AQ6" s="173"/>
      <c r="AR6" s="173"/>
      <c r="AS6" s="173"/>
      <c r="AT6" s="173"/>
      <c r="AU6" s="173"/>
      <c r="AV6" s="173"/>
      <c r="AW6" s="159" t="s">
        <v>29</v>
      </c>
      <c r="AX6" s="159"/>
      <c r="AY6" s="159"/>
      <c r="AZ6" s="202">
        <f>DAY(EOMONTH(DATE(X2,AB2,1),0))</f>
        <v>30</v>
      </c>
      <c r="BA6" s="206"/>
      <c r="BB6" s="176" t="s">
        <v>33</v>
      </c>
      <c r="BC6" s="5"/>
      <c r="BD6" s="5"/>
    </row>
    <row r="7" spans="1:56" ht="20.25" customHeight="1">
      <c r="A7" s="6"/>
      <c r="B7" s="6"/>
      <c r="C7" s="17"/>
      <c r="D7" s="17"/>
      <c r="E7" s="6"/>
      <c r="F7" s="6"/>
      <c r="G7" s="5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7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17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207"/>
      <c r="BD7" s="207"/>
    </row>
    <row r="8" spans="1:56" ht="20.25" customHeight="1">
      <c r="A8" s="6"/>
      <c r="B8" s="10" t="s">
        <v>34</v>
      </c>
      <c r="C8" s="18" t="s">
        <v>35</v>
      </c>
      <c r="D8" s="33"/>
      <c r="E8" s="44" t="s">
        <v>19</v>
      </c>
      <c r="F8" s="33"/>
      <c r="G8" s="44" t="s">
        <v>38</v>
      </c>
      <c r="H8" s="18"/>
      <c r="I8" s="18"/>
      <c r="J8" s="18"/>
      <c r="K8" s="33"/>
      <c r="L8" s="44" t="s">
        <v>40</v>
      </c>
      <c r="M8" s="18"/>
      <c r="N8" s="18"/>
      <c r="O8" s="99"/>
      <c r="P8" s="108" t="s">
        <v>43</v>
      </c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79" t="str">
        <f>IF(AZ3="４週","(9)1～4週目の勤務時間数合計","(9)1か月の勤務時間数合計")</f>
        <v>(9)1～4週目の勤務時間数合計</v>
      </c>
      <c r="AV8" s="187"/>
      <c r="AW8" s="179" t="s">
        <v>44</v>
      </c>
      <c r="AX8" s="187"/>
      <c r="AY8" s="196" t="s">
        <v>46</v>
      </c>
      <c r="AZ8" s="196"/>
      <c r="BA8" s="196"/>
      <c r="BB8" s="196"/>
      <c r="BC8" s="196"/>
      <c r="BD8" s="196"/>
    </row>
    <row r="9" spans="1:56" ht="20.25" customHeight="1">
      <c r="A9" s="6"/>
      <c r="B9" s="11"/>
      <c r="C9" s="19"/>
      <c r="D9" s="34"/>
      <c r="E9" s="45"/>
      <c r="F9" s="34"/>
      <c r="G9" s="45"/>
      <c r="H9" s="19"/>
      <c r="I9" s="19"/>
      <c r="J9" s="19"/>
      <c r="K9" s="34"/>
      <c r="L9" s="45"/>
      <c r="M9" s="19"/>
      <c r="N9" s="19"/>
      <c r="O9" s="100"/>
      <c r="P9" s="109" t="s">
        <v>27</v>
      </c>
      <c r="Q9" s="117"/>
      <c r="R9" s="117"/>
      <c r="S9" s="117"/>
      <c r="T9" s="117"/>
      <c r="U9" s="117"/>
      <c r="V9" s="131"/>
      <c r="W9" s="109" t="s">
        <v>18</v>
      </c>
      <c r="X9" s="117"/>
      <c r="Y9" s="117"/>
      <c r="Z9" s="117"/>
      <c r="AA9" s="117"/>
      <c r="AB9" s="117"/>
      <c r="AC9" s="131"/>
      <c r="AD9" s="109" t="s">
        <v>36</v>
      </c>
      <c r="AE9" s="117"/>
      <c r="AF9" s="117"/>
      <c r="AG9" s="117"/>
      <c r="AH9" s="117"/>
      <c r="AI9" s="117"/>
      <c r="AJ9" s="131"/>
      <c r="AK9" s="109" t="s">
        <v>48</v>
      </c>
      <c r="AL9" s="117"/>
      <c r="AM9" s="117"/>
      <c r="AN9" s="117"/>
      <c r="AO9" s="117"/>
      <c r="AP9" s="117"/>
      <c r="AQ9" s="131"/>
      <c r="AR9" s="109" t="s">
        <v>25</v>
      </c>
      <c r="AS9" s="117"/>
      <c r="AT9" s="131"/>
      <c r="AU9" s="180"/>
      <c r="AV9" s="188"/>
      <c r="AW9" s="180"/>
      <c r="AX9" s="188"/>
      <c r="AY9" s="196"/>
      <c r="AZ9" s="196"/>
      <c r="BA9" s="196"/>
      <c r="BB9" s="196"/>
      <c r="BC9" s="196"/>
      <c r="BD9" s="196"/>
    </row>
    <row r="10" spans="1:56" ht="20.25" customHeight="1">
      <c r="A10" s="6"/>
      <c r="B10" s="11"/>
      <c r="C10" s="19"/>
      <c r="D10" s="34"/>
      <c r="E10" s="45"/>
      <c r="F10" s="34"/>
      <c r="G10" s="45"/>
      <c r="H10" s="19"/>
      <c r="I10" s="19"/>
      <c r="J10" s="19"/>
      <c r="K10" s="34"/>
      <c r="L10" s="45"/>
      <c r="M10" s="19"/>
      <c r="N10" s="19"/>
      <c r="O10" s="100"/>
      <c r="P10" s="110">
        <f>DAY(DATE($X$2,$AB$2,1))</f>
        <v>1</v>
      </c>
      <c r="Q10" s="118">
        <f>DAY(DATE($X$2,$AB$2,2))</f>
        <v>2</v>
      </c>
      <c r="R10" s="118">
        <f>DAY(DATE($X$2,$AB$2,3))</f>
        <v>3</v>
      </c>
      <c r="S10" s="118">
        <f>DAY(DATE($X$2,$AB$2,4))</f>
        <v>4</v>
      </c>
      <c r="T10" s="118">
        <f>DAY(DATE($X$2,$AB$2,5))</f>
        <v>5</v>
      </c>
      <c r="U10" s="118">
        <f>DAY(DATE($X$2,$AB$2,6))</f>
        <v>6</v>
      </c>
      <c r="V10" s="132">
        <f>DAY(DATE($X$2,$AB$2,7))</f>
        <v>7</v>
      </c>
      <c r="W10" s="110">
        <f>DAY(DATE($X$2,$AB$2,8))</f>
        <v>8</v>
      </c>
      <c r="X10" s="118">
        <f>DAY(DATE($X$2,$AB$2,9))</f>
        <v>9</v>
      </c>
      <c r="Y10" s="118">
        <f>DAY(DATE($X$2,$AB$2,10))</f>
        <v>10</v>
      </c>
      <c r="Z10" s="118">
        <f>DAY(DATE($X$2,$AB$2,11))</f>
        <v>11</v>
      </c>
      <c r="AA10" s="118">
        <f>DAY(DATE($X$2,$AB$2,12))</f>
        <v>12</v>
      </c>
      <c r="AB10" s="118">
        <f>DAY(DATE($X$2,$AB$2,13))</f>
        <v>13</v>
      </c>
      <c r="AC10" s="132">
        <f>DAY(DATE($X$2,$AB$2,14))</f>
        <v>14</v>
      </c>
      <c r="AD10" s="110">
        <f>DAY(DATE($X$2,$AB$2,15))</f>
        <v>15</v>
      </c>
      <c r="AE10" s="118">
        <f>DAY(DATE($X$2,$AB$2,16))</f>
        <v>16</v>
      </c>
      <c r="AF10" s="118">
        <f>DAY(DATE($X$2,$AB$2,17))</f>
        <v>17</v>
      </c>
      <c r="AG10" s="118">
        <f>DAY(DATE($X$2,$AB$2,18))</f>
        <v>18</v>
      </c>
      <c r="AH10" s="118">
        <f>DAY(DATE($X$2,$AB$2,19))</f>
        <v>19</v>
      </c>
      <c r="AI10" s="118">
        <f>DAY(DATE($X$2,$AB$2,20))</f>
        <v>20</v>
      </c>
      <c r="AJ10" s="132">
        <f>DAY(DATE($X$2,$AB$2,21))</f>
        <v>21</v>
      </c>
      <c r="AK10" s="110">
        <f>DAY(DATE($X$2,$AB$2,22))</f>
        <v>22</v>
      </c>
      <c r="AL10" s="118">
        <f>DAY(DATE($X$2,$AB$2,23))</f>
        <v>23</v>
      </c>
      <c r="AM10" s="118">
        <f>DAY(DATE($X$2,$AB$2,24))</f>
        <v>24</v>
      </c>
      <c r="AN10" s="118">
        <f>DAY(DATE($X$2,$AB$2,25))</f>
        <v>25</v>
      </c>
      <c r="AO10" s="118">
        <f>DAY(DATE($X$2,$AB$2,26))</f>
        <v>26</v>
      </c>
      <c r="AP10" s="118">
        <f>DAY(DATE($X$2,$AB$2,27))</f>
        <v>27</v>
      </c>
      <c r="AQ10" s="132">
        <f>DAY(DATE($X$2,$AB$2,28))</f>
        <v>28</v>
      </c>
      <c r="AR10" s="110" t="str">
        <f>IF(AZ3="暦月",IF(DAY(DATE($X$2,$AB$2,29))=29,29,""),"")</f>
        <v/>
      </c>
      <c r="AS10" s="118" t="str">
        <f>IF(AZ3="暦月",IF(DAY(DATE($X$2,$AB$2,30))=30,30,""),"")</f>
        <v/>
      </c>
      <c r="AT10" s="177" t="str">
        <f>IF(AZ3="暦月",IF(DAY(DATE($X$2,$AB$2,31))=31,31,""),"")</f>
        <v/>
      </c>
      <c r="AU10" s="180"/>
      <c r="AV10" s="188"/>
      <c r="AW10" s="180"/>
      <c r="AX10" s="188"/>
      <c r="AY10" s="196"/>
      <c r="AZ10" s="196"/>
      <c r="BA10" s="196"/>
      <c r="BB10" s="196"/>
      <c r="BC10" s="196"/>
      <c r="BD10" s="196"/>
    </row>
    <row r="11" spans="1:56" ht="20.25" hidden="1" customHeight="1">
      <c r="A11" s="6"/>
      <c r="B11" s="11"/>
      <c r="C11" s="19"/>
      <c r="D11" s="34"/>
      <c r="E11" s="45"/>
      <c r="F11" s="34"/>
      <c r="G11" s="45"/>
      <c r="H11" s="19"/>
      <c r="I11" s="19"/>
      <c r="J11" s="19"/>
      <c r="K11" s="34"/>
      <c r="L11" s="45"/>
      <c r="M11" s="19"/>
      <c r="N11" s="19"/>
      <c r="O11" s="100"/>
      <c r="P11" s="110">
        <f>WEEKDAY(DATE($X$2,$AB$2,1))</f>
        <v>2</v>
      </c>
      <c r="Q11" s="118">
        <f>WEEKDAY(DATE($X$2,$AB$2,2))</f>
        <v>3</v>
      </c>
      <c r="R11" s="118">
        <f>WEEKDAY(DATE($X$2,$AB$2,3))</f>
        <v>4</v>
      </c>
      <c r="S11" s="118">
        <f>WEEKDAY(DATE($X$2,$AB$2,4))</f>
        <v>5</v>
      </c>
      <c r="T11" s="118">
        <f>WEEKDAY(DATE($X$2,$AB$2,5))</f>
        <v>6</v>
      </c>
      <c r="U11" s="118">
        <f>WEEKDAY(DATE($X$2,$AB$2,6))</f>
        <v>7</v>
      </c>
      <c r="V11" s="132">
        <f>WEEKDAY(DATE($X$2,$AB$2,7))</f>
        <v>1</v>
      </c>
      <c r="W11" s="110">
        <f>WEEKDAY(DATE($X$2,$AB$2,8))</f>
        <v>2</v>
      </c>
      <c r="X11" s="118">
        <f>WEEKDAY(DATE($X$2,$AB$2,9))</f>
        <v>3</v>
      </c>
      <c r="Y11" s="118">
        <f>WEEKDAY(DATE($X$2,$AB$2,10))</f>
        <v>4</v>
      </c>
      <c r="Z11" s="118">
        <f>WEEKDAY(DATE($X$2,$AB$2,11))</f>
        <v>5</v>
      </c>
      <c r="AA11" s="118">
        <f>WEEKDAY(DATE($X$2,$AB$2,12))</f>
        <v>6</v>
      </c>
      <c r="AB11" s="118">
        <f>WEEKDAY(DATE($X$2,$AB$2,13))</f>
        <v>7</v>
      </c>
      <c r="AC11" s="132">
        <f>WEEKDAY(DATE($X$2,$AB$2,14))</f>
        <v>1</v>
      </c>
      <c r="AD11" s="110">
        <f>WEEKDAY(DATE($X$2,$AB$2,15))</f>
        <v>2</v>
      </c>
      <c r="AE11" s="118">
        <f>WEEKDAY(DATE($X$2,$AB$2,16))</f>
        <v>3</v>
      </c>
      <c r="AF11" s="118">
        <f>WEEKDAY(DATE($X$2,$AB$2,17))</f>
        <v>4</v>
      </c>
      <c r="AG11" s="118">
        <f>WEEKDAY(DATE($X$2,$AB$2,18))</f>
        <v>5</v>
      </c>
      <c r="AH11" s="118">
        <f>WEEKDAY(DATE($X$2,$AB$2,19))</f>
        <v>6</v>
      </c>
      <c r="AI11" s="118">
        <f>WEEKDAY(DATE($X$2,$AB$2,20))</f>
        <v>7</v>
      </c>
      <c r="AJ11" s="132">
        <f>WEEKDAY(DATE($X$2,$AB$2,21))</f>
        <v>1</v>
      </c>
      <c r="AK11" s="110">
        <f>WEEKDAY(DATE($X$2,$AB$2,22))</f>
        <v>2</v>
      </c>
      <c r="AL11" s="118">
        <f>WEEKDAY(DATE($X$2,$AB$2,23))</f>
        <v>3</v>
      </c>
      <c r="AM11" s="118">
        <f>WEEKDAY(DATE($X$2,$AB$2,24))</f>
        <v>4</v>
      </c>
      <c r="AN11" s="118">
        <f>WEEKDAY(DATE($X$2,$AB$2,25))</f>
        <v>5</v>
      </c>
      <c r="AO11" s="118">
        <f>WEEKDAY(DATE($X$2,$AB$2,26))</f>
        <v>6</v>
      </c>
      <c r="AP11" s="118">
        <f>WEEKDAY(DATE($X$2,$AB$2,27))</f>
        <v>7</v>
      </c>
      <c r="AQ11" s="132">
        <f>WEEKDAY(DATE($X$2,$AB$2,28))</f>
        <v>1</v>
      </c>
      <c r="AR11" s="110">
        <f>IF(AR10=29,WEEKDAY(DATE($X$2,$AB$2,29)),0)</f>
        <v>0</v>
      </c>
      <c r="AS11" s="118">
        <f>IF(AS10=30,WEEKDAY(DATE($X$2,$AB$2,30)),0)</f>
        <v>0</v>
      </c>
      <c r="AT11" s="177">
        <f>IF(AT10=31,WEEKDAY(DATE($X$2,$AB$2,31)),0)</f>
        <v>0</v>
      </c>
      <c r="AU11" s="181"/>
      <c r="AV11" s="189"/>
      <c r="AW11" s="181"/>
      <c r="AX11" s="189"/>
      <c r="AY11" s="197"/>
      <c r="AZ11" s="197"/>
      <c r="BA11" s="197"/>
      <c r="BB11" s="197"/>
      <c r="BC11" s="197"/>
      <c r="BD11" s="197"/>
    </row>
    <row r="12" spans="1:56" ht="20.25" customHeight="1">
      <c r="A12" s="6"/>
      <c r="B12" s="12"/>
      <c r="C12" s="20"/>
      <c r="D12" s="35"/>
      <c r="E12" s="46"/>
      <c r="F12" s="35"/>
      <c r="G12" s="46"/>
      <c r="H12" s="20"/>
      <c r="I12" s="20"/>
      <c r="J12" s="20"/>
      <c r="K12" s="35"/>
      <c r="L12" s="46"/>
      <c r="M12" s="20"/>
      <c r="N12" s="20"/>
      <c r="O12" s="101"/>
      <c r="P12" s="111" t="str">
        <f t="shared" ref="P12:AQ12" si="0">IF(P11=1,"日",IF(P11=2,"月",IF(P11=3,"火",IF(P11=4,"水",IF(P11=5,"木",IF(P11=6,"金","土"))))))</f>
        <v>月</v>
      </c>
      <c r="Q12" s="119" t="str">
        <f t="shared" si="0"/>
        <v>火</v>
      </c>
      <c r="R12" s="119" t="str">
        <f t="shared" si="0"/>
        <v>水</v>
      </c>
      <c r="S12" s="119" t="str">
        <f t="shared" si="0"/>
        <v>木</v>
      </c>
      <c r="T12" s="119" t="str">
        <f t="shared" si="0"/>
        <v>金</v>
      </c>
      <c r="U12" s="119" t="str">
        <f t="shared" si="0"/>
        <v>土</v>
      </c>
      <c r="V12" s="133" t="str">
        <f t="shared" si="0"/>
        <v>日</v>
      </c>
      <c r="W12" s="111" t="str">
        <f t="shared" si="0"/>
        <v>月</v>
      </c>
      <c r="X12" s="119" t="str">
        <f t="shared" si="0"/>
        <v>火</v>
      </c>
      <c r="Y12" s="119" t="str">
        <f t="shared" si="0"/>
        <v>水</v>
      </c>
      <c r="Z12" s="119" t="str">
        <f t="shared" si="0"/>
        <v>木</v>
      </c>
      <c r="AA12" s="119" t="str">
        <f t="shared" si="0"/>
        <v>金</v>
      </c>
      <c r="AB12" s="119" t="str">
        <f t="shared" si="0"/>
        <v>土</v>
      </c>
      <c r="AC12" s="133" t="str">
        <f t="shared" si="0"/>
        <v>日</v>
      </c>
      <c r="AD12" s="111" t="str">
        <f t="shared" si="0"/>
        <v>月</v>
      </c>
      <c r="AE12" s="119" t="str">
        <f t="shared" si="0"/>
        <v>火</v>
      </c>
      <c r="AF12" s="119" t="str">
        <f t="shared" si="0"/>
        <v>水</v>
      </c>
      <c r="AG12" s="119" t="str">
        <f t="shared" si="0"/>
        <v>木</v>
      </c>
      <c r="AH12" s="119" t="str">
        <f t="shared" si="0"/>
        <v>金</v>
      </c>
      <c r="AI12" s="119" t="str">
        <f t="shared" si="0"/>
        <v>土</v>
      </c>
      <c r="AJ12" s="133" t="str">
        <f t="shared" si="0"/>
        <v>日</v>
      </c>
      <c r="AK12" s="111" t="str">
        <f t="shared" si="0"/>
        <v>月</v>
      </c>
      <c r="AL12" s="119" t="str">
        <f t="shared" si="0"/>
        <v>火</v>
      </c>
      <c r="AM12" s="119" t="str">
        <f t="shared" si="0"/>
        <v>水</v>
      </c>
      <c r="AN12" s="119" t="str">
        <f t="shared" si="0"/>
        <v>木</v>
      </c>
      <c r="AO12" s="119" t="str">
        <f t="shared" si="0"/>
        <v>金</v>
      </c>
      <c r="AP12" s="119" t="str">
        <f t="shared" si="0"/>
        <v>土</v>
      </c>
      <c r="AQ12" s="133" t="str">
        <f t="shared" si="0"/>
        <v>日</v>
      </c>
      <c r="AR12" s="119" t="str">
        <f>IF(AR11=1,"日",IF(AR11=2,"月",IF(AR11=3,"火",IF(AR11=4,"水",IF(AR11=5,"木",IF(AR11=6,"金",IF(AR11=0,"","土")))))))</f>
        <v/>
      </c>
      <c r="AS12" s="119" t="str">
        <f>IF(AS11=1,"日",IF(AS11=2,"月",IF(AS11=3,"火",IF(AS11=4,"水",IF(AS11=5,"木",IF(AS11=6,"金",IF(AS11=0,"","土")))))))</f>
        <v/>
      </c>
      <c r="AT12" s="178" t="str">
        <f>IF(AT11=1,"日",IF(AT11=2,"月",IF(AT11=3,"火",IF(AT11=4,"水",IF(AT11=5,"木",IF(AT11=6,"金",IF(AT11=0,"","土")))))))</f>
        <v/>
      </c>
      <c r="AU12" s="182"/>
      <c r="AV12" s="190"/>
      <c r="AW12" s="182"/>
      <c r="AX12" s="190"/>
      <c r="AY12" s="197"/>
      <c r="AZ12" s="197"/>
      <c r="BA12" s="197"/>
      <c r="BB12" s="197"/>
      <c r="BC12" s="197"/>
      <c r="BD12" s="197"/>
    </row>
    <row r="13" spans="1:56" ht="39.950000000000003" customHeight="1">
      <c r="A13" s="6"/>
      <c r="B13" s="13">
        <v>1</v>
      </c>
      <c r="C13" s="21"/>
      <c r="D13" s="36"/>
      <c r="E13" s="47"/>
      <c r="F13" s="53"/>
      <c r="G13" s="62"/>
      <c r="H13" s="68"/>
      <c r="I13" s="68"/>
      <c r="J13" s="68"/>
      <c r="K13" s="80"/>
      <c r="L13" s="47"/>
      <c r="M13" s="90"/>
      <c r="N13" s="90"/>
      <c r="O13" s="102"/>
      <c r="P13" s="112"/>
      <c r="Q13" s="120"/>
      <c r="R13" s="120"/>
      <c r="S13" s="120"/>
      <c r="T13" s="120"/>
      <c r="U13" s="120"/>
      <c r="V13" s="134"/>
      <c r="W13" s="112"/>
      <c r="X13" s="120"/>
      <c r="Y13" s="120"/>
      <c r="Z13" s="120"/>
      <c r="AA13" s="120"/>
      <c r="AB13" s="120"/>
      <c r="AC13" s="134"/>
      <c r="AD13" s="112"/>
      <c r="AE13" s="120"/>
      <c r="AF13" s="120"/>
      <c r="AG13" s="120"/>
      <c r="AH13" s="120"/>
      <c r="AI13" s="120"/>
      <c r="AJ13" s="134"/>
      <c r="AK13" s="112"/>
      <c r="AL13" s="120"/>
      <c r="AM13" s="120"/>
      <c r="AN13" s="120"/>
      <c r="AO13" s="120"/>
      <c r="AP13" s="120"/>
      <c r="AQ13" s="134"/>
      <c r="AR13" s="112"/>
      <c r="AS13" s="120"/>
      <c r="AT13" s="134"/>
      <c r="AU13" s="183">
        <f t="shared" ref="AU13:AU30" si="1">IF($AZ$3="４週",SUM(P13:AQ13),IF($AZ$3="暦月",SUM(P13:AT13),""))</f>
        <v>0</v>
      </c>
      <c r="AV13" s="191"/>
      <c r="AW13" s="183">
        <f t="shared" ref="AW13:AW30" si="2">IF($AZ$3="４週",AU13/4,IF($AZ$3="暦月",AU13/($AZ$6/7),""))</f>
        <v>0</v>
      </c>
      <c r="AX13" s="191"/>
      <c r="AY13" s="198"/>
      <c r="AZ13" s="203"/>
      <c r="BA13" s="203"/>
      <c r="BB13" s="203"/>
      <c r="BC13" s="203"/>
      <c r="BD13" s="208"/>
    </row>
    <row r="14" spans="1:56" ht="39.950000000000003" customHeight="1">
      <c r="A14" s="6"/>
      <c r="B14" s="14">
        <f t="shared" ref="B14:B30" si="3">B13+1</f>
        <v>2</v>
      </c>
      <c r="C14" s="22"/>
      <c r="D14" s="37"/>
      <c r="E14" s="48"/>
      <c r="F14" s="54"/>
      <c r="G14" s="63"/>
      <c r="H14" s="69"/>
      <c r="I14" s="69"/>
      <c r="J14" s="69"/>
      <c r="K14" s="81"/>
      <c r="L14" s="48"/>
      <c r="M14" s="91"/>
      <c r="N14" s="91"/>
      <c r="O14" s="103"/>
      <c r="P14" s="113"/>
      <c r="Q14" s="121"/>
      <c r="R14" s="121"/>
      <c r="S14" s="121"/>
      <c r="T14" s="121"/>
      <c r="U14" s="121"/>
      <c r="V14" s="135"/>
      <c r="W14" s="113"/>
      <c r="X14" s="121"/>
      <c r="Y14" s="121"/>
      <c r="Z14" s="121"/>
      <c r="AA14" s="121"/>
      <c r="AB14" s="121"/>
      <c r="AC14" s="135"/>
      <c r="AD14" s="113"/>
      <c r="AE14" s="121"/>
      <c r="AF14" s="121"/>
      <c r="AG14" s="121"/>
      <c r="AH14" s="121"/>
      <c r="AI14" s="121"/>
      <c r="AJ14" s="135"/>
      <c r="AK14" s="113"/>
      <c r="AL14" s="121"/>
      <c r="AM14" s="121"/>
      <c r="AN14" s="121"/>
      <c r="AO14" s="121"/>
      <c r="AP14" s="121"/>
      <c r="AQ14" s="135"/>
      <c r="AR14" s="113"/>
      <c r="AS14" s="121"/>
      <c r="AT14" s="135"/>
      <c r="AU14" s="184">
        <f t="shared" si="1"/>
        <v>0</v>
      </c>
      <c r="AV14" s="192"/>
      <c r="AW14" s="184">
        <f t="shared" si="2"/>
        <v>0</v>
      </c>
      <c r="AX14" s="192"/>
      <c r="AY14" s="199"/>
      <c r="AZ14" s="204"/>
      <c r="BA14" s="204"/>
      <c r="BB14" s="204"/>
      <c r="BC14" s="204"/>
      <c r="BD14" s="209"/>
    </row>
    <row r="15" spans="1:56" ht="39.950000000000003" customHeight="1">
      <c r="A15" s="6"/>
      <c r="B15" s="14">
        <f t="shared" si="3"/>
        <v>3</v>
      </c>
      <c r="C15" s="22"/>
      <c r="D15" s="37"/>
      <c r="E15" s="48"/>
      <c r="F15" s="54"/>
      <c r="G15" s="63"/>
      <c r="H15" s="69"/>
      <c r="I15" s="69"/>
      <c r="J15" s="69"/>
      <c r="K15" s="81"/>
      <c r="L15" s="48"/>
      <c r="M15" s="91"/>
      <c r="N15" s="91"/>
      <c r="O15" s="103"/>
      <c r="P15" s="113"/>
      <c r="Q15" s="121"/>
      <c r="R15" s="121"/>
      <c r="S15" s="121"/>
      <c r="T15" s="121"/>
      <c r="U15" s="121"/>
      <c r="V15" s="135"/>
      <c r="W15" s="113"/>
      <c r="X15" s="121"/>
      <c r="Y15" s="121"/>
      <c r="Z15" s="121"/>
      <c r="AA15" s="121"/>
      <c r="AB15" s="121"/>
      <c r="AC15" s="135"/>
      <c r="AD15" s="113"/>
      <c r="AE15" s="121"/>
      <c r="AF15" s="121"/>
      <c r="AG15" s="121"/>
      <c r="AH15" s="121"/>
      <c r="AI15" s="121"/>
      <c r="AJ15" s="135"/>
      <c r="AK15" s="113"/>
      <c r="AL15" s="121"/>
      <c r="AM15" s="121"/>
      <c r="AN15" s="121"/>
      <c r="AO15" s="121"/>
      <c r="AP15" s="121"/>
      <c r="AQ15" s="135"/>
      <c r="AR15" s="113"/>
      <c r="AS15" s="121"/>
      <c r="AT15" s="135"/>
      <c r="AU15" s="184">
        <f t="shared" si="1"/>
        <v>0</v>
      </c>
      <c r="AV15" s="192"/>
      <c r="AW15" s="184">
        <f t="shared" si="2"/>
        <v>0</v>
      </c>
      <c r="AX15" s="192"/>
      <c r="AY15" s="199"/>
      <c r="AZ15" s="204"/>
      <c r="BA15" s="204"/>
      <c r="BB15" s="204"/>
      <c r="BC15" s="204"/>
      <c r="BD15" s="209"/>
    </row>
    <row r="16" spans="1:56" ht="39.950000000000003" customHeight="1">
      <c r="A16" s="6"/>
      <c r="B16" s="14">
        <f t="shared" si="3"/>
        <v>4</v>
      </c>
      <c r="C16" s="22"/>
      <c r="D16" s="37"/>
      <c r="E16" s="48"/>
      <c r="F16" s="54"/>
      <c r="G16" s="63"/>
      <c r="H16" s="69"/>
      <c r="I16" s="69"/>
      <c r="J16" s="69"/>
      <c r="K16" s="81"/>
      <c r="L16" s="48"/>
      <c r="M16" s="91"/>
      <c r="N16" s="91"/>
      <c r="O16" s="103"/>
      <c r="P16" s="113"/>
      <c r="Q16" s="121"/>
      <c r="R16" s="121"/>
      <c r="S16" s="121"/>
      <c r="T16" s="121"/>
      <c r="U16" s="121"/>
      <c r="V16" s="135"/>
      <c r="W16" s="113"/>
      <c r="X16" s="121"/>
      <c r="Y16" s="121"/>
      <c r="Z16" s="121"/>
      <c r="AA16" s="121"/>
      <c r="AB16" s="121"/>
      <c r="AC16" s="135"/>
      <c r="AD16" s="113"/>
      <c r="AE16" s="121"/>
      <c r="AF16" s="121"/>
      <c r="AG16" s="121"/>
      <c r="AH16" s="121"/>
      <c r="AI16" s="121"/>
      <c r="AJ16" s="135"/>
      <c r="AK16" s="113"/>
      <c r="AL16" s="121"/>
      <c r="AM16" s="121"/>
      <c r="AN16" s="121"/>
      <c r="AO16" s="121"/>
      <c r="AP16" s="121"/>
      <c r="AQ16" s="135"/>
      <c r="AR16" s="113"/>
      <c r="AS16" s="121"/>
      <c r="AT16" s="135"/>
      <c r="AU16" s="184">
        <f t="shared" si="1"/>
        <v>0</v>
      </c>
      <c r="AV16" s="192"/>
      <c r="AW16" s="184">
        <f t="shared" si="2"/>
        <v>0</v>
      </c>
      <c r="AX16" s="192"/>
      <c r="AY16" s="199"/>
      <c r="AZ16" s="204"/>
      <c r="BA16" s="204"/>
      <c r="BB16" s="204"/>
      <c r="BC16" s="204"/>
      <c r="BD16" s="209"/>
    </row>
    <row r="17" spans="1:56" ht="39.950000000000003" customHeight="1">
      <c r="A17" s="6"/>
      <c r="B17" s="14">
        <f t="shared" si="3"/>
        <v>5</v>
      </c>
      <c r="C17" s="22"/>
      <c r="D17" s="37"/>
      <c r="E17" s="48"/>
      <c r="F17" s="54"/>
      <c r="G17" s="63"/>
      <c r="H17" s="69"/>
      <c r="I17" s="69"/>
      <c r="J17" s="69"/>
      <c r="K17" s="81"/>
      <c r="L17" s="48"/>
      <c r="M17" s="91"/>
      <c r="N17" s="91"/>
      <c r="O17" s="103"/>
      <c r="P17" s="113"/>
      <c r="Q17" s="121"/>
      <c r="R17" s="121"/>
      <c r="S17" s="121"/>
      <c r="T17" s="121"/>
      <c r="U17" s="121"/>
      <c r="V17" s="135"/>
      <c r="W17" s="113"/>
      <c r="X17" s="121"/>
      <c r="Y17" s="121"/>
      <c r="Z17" s="121"/>
      <c r="AA17" s="121"/>
      <c r="AB17" s="121"/>
      <c r="AC17" s="135"/>
      <c r="AD17" s="113"/>
      <c r="AE17" s="121"/>
      <c r="AF17" s="121"/>
      <c r="AG17" s="121"/>
      <c r="AH17" s="121"/>
      <c r="AI17" s="121"/>
      <c r="AJ17" s="135"/>
      <c r="AK17" s="113"/>
      <c r="AL17" s="121"/>
      <c r="AM17" s="121"/>
      <c r="AN17" s="121"/>
      <c r="AO17" s="121"/>
      <c r="AP17" s="121"/>
      <c r="AQ17" s="135"/>
      <c r="AR17" s="113"/>
      <c r="AS17" s="121"/>
      <c r="AT17" s="135"/>
      <c r="AU17" s="184">
        <f t="shared" si="1"/>
        <v>0</v>
      </c>
      <c r="AV17" s="192"/>
      <c r="AW17" s="184">
        <f t="shared" si="2"/>
        <v>0</v>
      </c>
      <c r="AX17" s="192"/>
      <c r="AY17" s="199"/>
      <c r="AZ17" s="204"/>
      <c r="BA17" s="204"/>
      <c r="BB17" s="204"/>
      <c r="BC17" s="204"/>
      <c r="BD17" s="209"/>
    </row>
    <row r="18" spans="1:56" ht="39.950000000000003" customHeight="1">
      <c r="A18" s="6"/>
      <c r="B18" s="14">
        <f t="shared" si="3"/>
        <v>6</v>
      </c>
      <c r="C18" s="22"/>
      <c r="D18" s="37"/>
      <c r="E18" s="48"/>
      <c r="F18" s="54"/>
      <c r="G18" s="63"/>
      <c r="H18" s="69"/>
      <c r="I18" s="69"/>
      <c r="J18" s="69"/>
      <c r="K18" s="81"/>
      <c r="L18" s="48"/>
      <c r="M18" s="91"/>
      <c r="N18" s="91"/>
      <c r="O18" s="103"/>
      <c r="P18" s="113"/>
      <c r="Q18" s="121"/>
      <c r="R18" s="121"/>
      <c r="S18" s="121"/>
      <c r="T18" s="121"/>
      <c r="U18" s="121"/>
      <c r="V18" s="135"/>
      <c r="W18" s="113"/>
      <c r="X18" s="121"/>
      <c r="Y18" s="121"/>
      <c r="Z18" s="121"/>
      <c r="AA18" s="121"/>
      <c r="AB18" s="121"/>
      <c r="AC18" s="135"/>
      <c r="AD18" s="113"/>
      <c r="AE18" s="121"/>
      <c r="AF18" s="121"/>
      <c r="AG18" s="121"/>
      <c r="AH18" s="121"/>
      <c r="AI18" s="121"/>
      <c r="AJ18" s="135"/>
      <c r="AK18" s="113"/>
      <c r="AL18" s="121"/>
      <c r="AM18" s="121"/>
      <c r="AN18" s="121"/>
      <c r="AO18" s="121"/>
      <c r="AP18" s="121"/>
      <c r="AQ18" s="135"/>
      <c r="AR18" s="113"/>
      <c r="AS18" s="121"/>
      <c r="AT18" s="135"/>
      <c r="AU18" s="184">
        <f t="shared" si="1"/>
        <v>0</v>
      </c>
      <c r="AV18" s="192"/>
      <c r="AW18" s="184">
        <f t="shared" si="2"/>
        <v>0</v>
      </c>
      <c r="AX18" s="192"/>
      <c r="AY18" s="199"/>
      <c r="AZ18" s="204"/>
      <c r="BA18" s="204"/>
      <c r="BB18" s="204"/>
      <c r="BC18" s="204"/>
      <c r="BD18" s="209"/>
    </row>
    <row r="19" spans="1:56" ht="39.950000000000003" customHeight="1">
      <c r="A19" s="6"/>
      <c r="B19" s="14">
        <f t="shared" si="3"/>
        <v>7</v>
      </c>
      <c r="C19" s="22"/>
      <c r="D19" s="37"/>
      <c r="E19" s="48"/>
      <c r="F19" s="54"/>
      <c r="G19" s="63"/>
      <c r="H19" s="69"/>
      <c r="I19" s="69"/>
      <c r="J19" s="69"/>
      <c r="K19" s="81"/>
      <c r="L19" s="48"/>
      <c r="M19" s="91"/>
      <c r="N19" s="91"/>
      <c r="O19" s="103"/>
      <c r="P19" s="113"/>
      <c r="Q19" s="121"/>
      <c r="R19" s="121"/>
      <c r="S19" s="121"/>
      <c r="T19" s="121"/>
      <c r="U19" s="121"/>
      <c r="V19" s="135"/>
      <c r="W19" s="113"/>
      <c r="X19" s="121"/>
      <c r="Y19" s="121"/>
      <c r="Z19" s="121"/>
      <c r="AA19" s="121"/>
      <c r="AB19" s="121"/>
      <c r="AC19" s="135"/>
      <c r="AD19" s="113"/>
      <c r="AE19" s="121"/>
      <c r="AF19" s="121"/>
      <c r="AG19" s="121"/>
      <c r="AH19" s="121"/>
      <c r="AI19" s="121"/>
      <c r="AJ19" s="135"/>
      <c r="AK19" s="113"/>
      <c r="AL19" s="121"/>
      <c r="AM19" s="121"/>
      <c r="AN19" s="121"/>
      <c r="AO19" s="121"/>
      <c r="AP19" s="121"/>
      <c r="AQ19" s="135"/>
      <c r="AR19" s="113"/>
      <c r="AS19" s="121"/>
      <c r="AT19" s="135"/>
      <c r="AU19" s="184">
        <f t="shared" si="1"/>
        <v>0</v>
      </c>
      <c r="AV19" s="192"/>
      <c r="AW19" s="184">
        <f t="shared" si="2"/>
        <v>0</v>
      </c>
      <c r="AX19" s="192"/>
      <c r="AY19" s="199"/>
      <c r="AZ19" s="204"/>
      <c r="BA19" s="204"/>
      <c r="BB19" s="204"/>
      <c r="BC19" s="204"/>
      <c r="BD19" s="209"/>
    </row>
    <row r="20" spans="1:56" ht="39.950000000000003" customHeight="1">
      <c r="A20" s="6"/>
      <c r="B20" s="14">
        <f t="shared" si="3"/>
        <v>8</v>
      </c>
      <c r="C20" s="22"/>
      <c r="D20" s="37"/>
      <c r="E20" s="48"/>
      <c r="F20" s="54"/>
      <c r="G20" s="63"/>
      <c r="H20" s="69"/>
      <c r="I20" s="69"/>
      <c r="J20" s="69"/>
      <c r="K20" s="81"/>
      <c r="L20" s="48"/>
      <c r="M20" s="91"/>
      <c r="N20" s="91"/>
      <c r="O20" s="103"/>
      <c r="P20" s="113"/>
      <c r="Q20" s="121"/>
      <c r="R20" s="121"/>
      <c r="S20" s="121"/>
      <c r="T20" s="121"/>
      <c r="U20" s="121"/>
      <c r="V20" s="135"/>
      <c r="W20" s="113"/>
      <c r="X20" s="121"/>
      <c r="Y20" s="121"/>
      <c r="Z20" s="121"/>
      <c r="AA20" s="121"/>
      <c r="AB20" s="121"/>
      <c r="AC20" s="135"/>
      <c r="AD20" s="113"/>
      <c r="AE20" s="121"/>
      <c r="AF20" s="121"/>
      <c r="AG20" s="121"/>
      <c r="AH20" s="121"/>
      <c r="AI20" s="121"/>
      <c r="AJ20" s="135"/>
      <c r="AK20" s="113"/>
      <c r="AL20" s="121"/>
      <c r="AM20" s="121"/>
      <c r="AN20" s="121"/>
      <c r="AO20" s="121"/>
      <c r="AP20" s="121"/>
      <c r="AQ20" s="135"/>
      <c r="AR20" s="113"/>
      <c r="AS20" s="121"/>
      <c r="AT20" s="135"/>
      <c r="AU20" s="184">
        <f t="shared" si="1"/>
        <v>0</v>
      </c>
      <c r="AV20" s="192"/>
      <c r="AW20" s="184">
        <f t="shared" si="2"/>
        <v>0</v>
      </c>
      <c r="AX20" s="192"/>
      <c r="AY20" s="199"/>
      <c r="AZ20" s="204"/>
      <c r="BA20" s="204"/>
      <c r="BB20" s="204"/>
      <c r="BC20" s="204"/>
      <c r="BD20" s="209"/>
    </row>
    <row r="21" spans="1:56" ht="39.950000000000003" customHeight="1">
      <c r="A21" s="6"/>
      <c r="B21" s="14">
        <f t="shared" si="3"/>
        <v>9</v>
      </c>
      <c r="C21" s="22"/>
      <c r="D21" s="37"/>
      <c r="E21" s="48"/>
      <c r="F21" s="54"/>
      <c r="G21" s="63"/>
      <c r="H21" s="69"/>
      <c r="I21" s="69"/>
      <c r="J21" s="69"/>
      <c r="K21" s="81"/>
      <c r="L21" s="48"/>
      <c r="M21" s="91"/>
      <c r="N21" s="91"/>
      <c r="O21" s="103"/>
      <c r="P21" s="113"/>
      <c r="Q21" s="121"/>
      <c r="R21" s="121"/>
      <c r="S21" s="121"/>
      <c r="T21" s="121"/>
      <c r="U21" s="121"/>
      <c r="V21" s="135"/>
      <c r="W21" s="113"/>
      <c r="X21" s="121"/>
      <c r="Y21" s="121"/>
      <c r="Z21" s="121"/>
      <c r="AA21" s="121"/>
      <c r="AB21" s="121"/>
      <c r="AC21" s="135"/>
      <c r="AD21" s="113"/>
      <c r="AE21" s="121"/>
      <c r="AF21" s="121"/>
      <c r="AG21" s="121"/>
      <c r="AH21" s="121"/>
      <c r="AI21" s="121"/>
      <c r="AJ21" s="135"/>
      <c r="AK21" s="113"/>
      <c r="AL21" s="121"/>
      <c r="AM21" s="121"/>
      <c r="AN21" s="121"/>
      <c r="AO21" s="121"/>
      <c r="AP21" s="121"/>
      <c r="AQ21" s="135"/>
      <c r="AR21" s="113"/>
      <c r="AS21" s="121"/>
      <c r="AT21" s="135"/>
      <c r="AU21" s="184">
        <f t="shared" si="1"/>
        <v>0</v>
      </c>
      <c r="AV21" s="192"/>
      <c r="AW21" s="184">
        <f t="shared" si="2"/>
        <v>0</v>
      </c>
      <c r="AX21" s="192"/>
      <c r="AY21" s="199"/>
      <c r="AZ21" s="204"/>
      <c r="BA21" s="204"/>
      <c r="BB21" s="204"/>
      <c r="BC21" s="204"/>
      <c r="BD21" s="209"/>
    </row>
    <row r="22" spans="1:56" ht="39.950000000000003" customHeight="1">
      <c r="A22" s="6"/>
      <c r="B22" s="14">
        <f t="shared" si="3"/>
        <v>10</v>
      </c>
      <c r="C22" s="22"/>
      <c r="D22" s="37"/>
      <c r="E22" s="48"/>
      <c r="F22" s="54"/>
      <c r="G22" s="63"/>
      <c r="H22" s="69"/>
      <c r="I22" s="69"/>
      <c r="J22" s="69"/>
      <c r="K22" s="81"/>
      <c r="L22" s="48"/>
      <c r="M22" s="91"/>
      <c r="N22" s="91"/>
      <c r="O22" s="103"/>
      <c r="P22" s="113"/>
      <c r="Q22" s="121"/>
      <c r="R22" s="121"/>
      <c r="S22" s="121"/>
      <c r="T22" s="121"/>
      <c r="U22" s="121"/>
      <c r="V22" s="135"/>
      <c r="W22" s="113"/>
      <c r="X22" s="121"/>
      <c r="Y22" s="121"/>
      <c r="Z22" s="121"/>
      <c r="AA22" s="121"/>
      <c r="AB22" s="121"/>
      <c r="AC22" s="135"/>
      <c r="AD22" s="113"/>
      <c r="AE22" s="121"/>
      <c r="AF22" s="121"/>
      <c r="AG22" s="121"/>
      <c r="AH22" s="121"/>
      <c r="AI22" s="121"/>
      <c r="AJ22" s="135"/>
      <c r="AK22" s="113"/>
      <c r="AL22" s="121"/>
      <c r="AM22" s="121"/>
      <c r="AN22" s="121"/>
      <c r="AO22" s="121"/>
      <c r="AP22" s="121"/>
      <c r="AQ22" s="135"/>
      <c r="AR22" s="113"/>
      <c r="AS22" s="121"/>
      <c r="AT22" s="135"/>
      <c r="AU22" s="184">
        <f t="shared" si="1"/>
        <v>0</v>
      </c>
      <c r="AV22" s="192"/>
      <c r="AW22" s="184">
        <f t="shared" si="2"/>
        <v>0</v>
      </c>
      <c r="AX22" s="192"/>
      <c r="AY22" s="199"/>
      <c r="AZ22" s="204"/>
      <c r="BA22" s="204"/>
      <c r="BB22" s="204"/>
      <c r="BC22" s="204"/>
      <c r="BD22" s="209"/>
    </row>
    <row r="23" spans="1:56" ht="39.950000000000003" customHeight="1">
      <c r="A23" s="6"/>
      <c r="B23" s="14">
        <f t="shared" si="3"/>
        <v>11</v>
      </c>
      <c r="C23" s="22"/>
      <c r="D23" s="37"/>
      <c r="E23" s="48"/>
      <c r="F23" s="54"/>
      <c r="G23" s="63"/>
      <c r="H23" s="69"/>
      <c r="I23" s="69"/>
      <c r="J23" s="69"/>
      <c r="K23" s="81"/>
      <c r="L23" s="48"/>
      <c r="M23" s="91"/>
      <c r="N23" s="91"/>
      <c r="O23" s="103"/>
      <c r="P23" s="113"/>
      <c r="Q23" s="121"/>
      <c r="R23" s="121"/>
      <c r="S23" s="121"/>
      <c r="T23" s="121"/>
      <c r="U23" s="121"/>
      <c r="V23" s="135"/>
      <c r="W23" s="113"/>
      <c r="X23" s="121"/>
      <c r="Y23" s="121"/>
      <c r="Z23" s="121"/>
      <c r="AA23" s="121"/>
      <c r="AB23" s="121"/>
      <c r="AC23" s="135"/>
      <c r="AD23" s="113"/>
      <c r="AE23" s="121"/>
      <c r="AF23" s="121"/>
      <c r="AG23" s="121"/>
      <c r="AH23" s="121"/>
      <c r="AI23" s="121"/>
      <c r="AJ23" s="135"/>
      <c r="AK23" s="113"/>
      <c r="AL23" s="121"/>
      <c r="AM23" s="121"/>
      <c r="AN23" s="121"/>
      <c r="AO23" s="121"/>
      <c r="AP23" s="121"/>
      <c r="AQ23" s="135"/>
      <c r="AR23" s="113"/>
      <c r="AS23" s="121"/>
      <c r="AT23" s="135"/>
      <c r="AU23" s="184">
        <f t="shared" si="1"/>
        <v>0</v>
      </c>
      <c r="AV23" s="192"/>
      <c r="AW23" s="184">
        <f t="shared" si="2"/>
        <v>0</v>
      </c>
      <c r="AX23" s="192"/>
      <c r="AY23" s="199"/>
      <c r="AZ23" s="204"/>
      <c r="BA23" s="204"/>
      <c r="BB23" s="204"/>
      <c r="BC23" s="204"/>
      <c r="BD23" s="209"/>
    </row>
    <row r="24" spans="1:56" ht="39.950000000000003" customHeight="1">
      <c r="A24" s="6"/>
      <c r="B24" s="14">
        <f t="shared" si="3"/>
        <v>12</v>
      </c>
      <c r="C24" s="22"/>
      <c r="D24" s="37"/>
      <c r="E24" s="48"/>
      <c r="F24" s="54"/>
      <c r="G24" s="63"/>
      <c r="H24" s="69"/>
      <c r="I24" s="69"/>
      <c r="J24" s="69"/>
      <c r="K24" s="81"/>
      <c r="L24" s="48"/>
      <c r="M24" s="91"/>
      <c r="N24" s="91"/>
      <c r="O24" s="103"/>
      <c r="P24" s="113"/>
      <c r="Q24" s="121"/>
      <c r="R24" s="121"/>
      <c r="S24" s="121"/>
      <c r="T24" s="121"/>
      <c r="U24" s="121"/>
      <c r="V24" s="135"/>
      <c r="W24" s="113"/>
      <c r="X24" s="121"/>
      <c r="Y24" s="121"/>
      <c r="Z24" s="121"/>
      <c r="AA24" s="121"/>
      <c r="AB24" s="121"/>
      <c r="AC24" s="135"/>
      <c r="AD24" s="113"/>
      <c r="AE24" s="121"/>
      <c r="AF24" s="121"/>
      <c r="AG24" s="121"/>
      <c r="AH24" s="121"/>
      <c r="AI24" s="121"/>
      <c r="AJ24" s="135"/>
      <c r="AK24" s="113"/>
      <c r="AL24" s="121"/>
      <c r="AM24" s="121"/>
      <c r="AN24" s="121"/>
      <c r="AO24" s="121"/>
      <c r="AP24" s="121"/>
      <c r="AQ24" s="135"/>
      <c r="AR24" s="113"/>
      <c r="AS24" s="121"/>
      <c r="AT24" s="135"/>
      <c r="AU24" s="184">
        <f t="shared" si="1"/>
        <v>0</v>
      </c>
      <c r="AV24" s="192"/>
      <c r="AW24" s="184">
        <f t="shared" si="2"/>
        <v>0</v>
      </c>
      <c r="AX24" s="192"/>
      <c r="AY24" s="199"/>
      <c r="AZ24" s="204"/>
      <c r="BA24" s="204"/>
      <c r="BB24" s="204"/>
      <c r="BC24" s="204"/>
      <c r="BD24" s="209"/>
    </row>
    <row r="25" spans="1:56" ht="39.950000000000003" customHeight="1">
      <c r="A25" s="6"/>
      <c r="B25" s="14">
        <f t="shared" si="3"/>
        <v>13</v>
      </c>
      <c r="C25" s="22"/>
      <c r="D25" s="37"/>
      <c r="E25" s="48"/>
      <c r="F25" s="54"/>
      <c r="G25" s="63"/>
      <c r="H25" s="69"/>
      <c r="I25" s="69"/>
      <c r="J25" s="69"/>
      <c r="K25" s="81"/>
      <c r="L25" s="48"/>
      <c r="M25" s="91"/>
      <c r="N25" s="91"/>
      <c r="O25" s="103"/>
      <c r="P25" s="113"/>
      <c r="Q25" s="121"/>
      <c r="R25" s="121"/>
      <c r="S25" s="121"/>
      <c r="T25" s="121"/>
      <c r="U25" s="121"/>
      <c r="V25" s="135"/>
      <c r="W25" s="113"/>
      <c r="X25" s="121"/>
      <c r="Y25" s="121"/>
      <c r="Z25" s="121"/>
      <c r="AA25" s="121"/>
      <c r="AB25" s="121"/>
      <c r="AC25" s="135"/>
      <c r="AD25" s="113"/>
      <c r="AE25" s="121"/>
      <c r="AF25" s="121"/>
      <c r="AG25" s="121"/>
      <c r="AH25" s="121"/>
      <c r="AI25" s="121"/>
      <c r="AJ25" s="135"/>
      <c r="AK25" s="113"/>
      <c r="AL25" s="121"/>
      <c r="AM25" s="121"/>
      <c r="AN25" s="121"/>
      <c r="AO25" s="121"/>
      <c r="AP25" s="121"/>
      <c r="AQ25" s="135"/>
      <c r="AR25" s="113"/>
      <c r="AS25" s="121"/>
      <c r="AT25" s="135"/>
      <c r="AU25" s="184">
        <f t="shared" si="1"/>
        <v>0</v>
      </c>
      <c r="AV25" s="192"/>
      <c r="AW25" s="184">
        <f t="shared" si="2"/>
        <v>0</v>
      </c>
      <c r="AX25" s="192"/>
      <c r="AY25" s="199"/>
      <c r="AZ25" s="204"/>
      <c r="BA25" s="204"/>
      <c r="BB25" s="204"/>
      <c r="BC25" s="204"/>
      <c r="BD25" s="209"/>
    </row>
    <row r="26" spans="1:56" ht="39.950000000000003" hidden="1" customHeight="1">
      <c r="A26" s="6"/>
      <c r="B26" s="14">
        <f t="shared" si="3"/>
        <v>14</v>
      </c>
      <c r="C26" s="22"/>
      <c r="D26" s="37"/>
      <c r="E26" s="48"/>
      <c r="F26" s="54"/>
      <c r="G26" s="63"/>
      <c r="H26" s="69"/>
      <c r="I26" s="69"/>
      <c r="J26" s="69"/>
      <c r="K26" s="81"/>
      <c r="L26" s="48"/>
      <c r="M26" s="91"/>
      <c r="N26" s="91"/>
      <c r="O26" s="103"/>
      <c r="P26" s="113"/>
      <c r="Q26" s="121"/>
      <c r="R26" s="121"/>
      <c r="S26" s="121"/>
      <c r="T26" s="121"/>
      <c r="U26" s="121"/>
      <c r="V26" s="135"/>
      <c r="W26" s="113"/>
      <c r="X26" s="121"/>
      <c r="Y26" s="121"/>
      <c r="Z26" s="121"/>
      <c r="AA26" s="121"/>
      <c r="AB26" s="121"/>
      <c r="AC26" s="135"/>
      <c r="AD26" s="113"/>
      <c r="AE26" s="121"/>
      <c r="AF26" s="121"/>
      <c r="AG26" s="121"/>
      <c r="AH26" s="121"/>
      <c r="AI26" s="121"/>
      <c r="AJ26" s="135"/>
      <c r="AK26" s="113"/>
      <c r="AL26" s="121"/>
      <c r="AM26" s="121"/>
      <c r="AN26" s="121"/>
      <c r="AO26" s="121"/>
      <c r="AP26" s="121"/>
      <c r="AQ26" s="135"/>
      <c r="AR26" s="113"/>
      <c r="AS26" s="121"/>
      <c r="AT26" s="135"/>
      <c r="AU26" s="184">
        <f t="shared" si="1"/>
        <v>0</v>
      </c>
      <c r="AV26" s="192"/>
      <c r="AW26" s="184">
        <f t="shared" si="2"/>
        <v>0</v>
      </c>
      <c r="AX26" s="192"/>
      <c r="AY26" s="199"/>
      <c r="AZ26" s="204"/>
      <c r="BA26" s="204"/>
      <c r="BB26" s="204"/>
      <c r="BC26" s="204"/>
      <c r="BD26" s="209"/>
    </row>
    <row r="27" spans="1:56" ht="39.950000000000003" hidden="1" customHeight="1">
      <c r="A27" s="6"/>
      <c r="B27" s="14">
        <f t="shared" si="3"/>
        <v>15</v>
      </c>
      <c r="C27" s="22"/>
      <c r="D27" s="37"/>
      <c r="E27" s="48"/>
      <c r="F27" s="54"/>
      <c r="G27" s="63"/>
      <c r="H27" s="69"/>
      <c r="I27" s="69"/>
      <c r="J27" s="69"/>
      <c r="K27" s="81"/>
      <c r="L27" s="48"/>
      <c r="M27" s="91"/>
      <c r="N27" s="91"/>
      <c r="O27" s="103"/>
      <c r="P27" s="113"/>
      <c r="Q27" s="121"/>
      <c r="R27" s="121"/>
      <c r="S27" s="121"/>
      <c r="T27" s="121"/>
      <c r="U27" s="121"/>
      <c r="V27" s="135"/>
      <c r="W27" s="113"/>
      <c r="X27" s="121"/>
      <c r="Y27" s="121"/>
      <c r="Z27" s="121"/>
      <c r="AA27" s="121"/>
      <c r="AB27" s="121"/>
      <c r="AC27" s="135"/>
      <c r="AD27" s="113"/>
      <c r="AE27" s="121"/>
      <c r="AF27" s="121"/>
      <c r="AG27" s="121"/>
      <c r="AH27" s="121"/>
      <c r="AI27" s="121"/>
      <c r="AJ27" s="135"/>
      <c r="AK27" s="113"/>
      <c r="AL27" s="121"/>
      <c r="AM27" s="121"/>
      <c r="AN27" s="121"/>
      <c r="AO27" s="121"/>
      <c r="AP27" s="121"/>
      <c r="AQ27" s="135"/>
      <c r="AR27" s="113"/>
      <c r="AS27" s="121"/>
      <c r="AT27" s="135"/>
      <c r="AU27" s="184">
        <f t="shared" si="1"/>
        <v>0</v>
      </c>
      <c r="AV27" s="192"/>
      <c r="AW27" s="184">
        <f t="shared" si="2"/>
        <v>0</v>
      </c>
      <c r="AX27" s="192"/>
      <c r="AY27" s="199"/>
      <c r="AZ27" s="204"/>
      <c r="BA27" s="204"/>
      <c r="BB27" s="204"/>
      <c r="BC27" s="204"/>
      <c r="BD27" s="209"/>
    </row>
    <row r="28" spans="1:56" ht="39.950000000000003" hidden="1" customHeight="1">
      <c r="A28" s="6"/>
      <c r="B28" s="14">
        <f t="shared" si="3"/>
        <v>16</v>
      </c>
      <c r="C28" s="22"/>
      <c r="D28" s="37"/>
      <c r="E28" s="48"/>
      <c r="F28" s="54"/>
      <c r="G28" s="63"/>
      <c r="H28" s="69"/>
      <c r="I28" s="69"/>
      <c r="J28" s="69"/>
      <c r="K28" s="81"/>
      <c r="L28" s="48"/>
      <c r="M28" s="91"/>
      <c r="N28" s="91"/>
      <c r="O28" s="103"/>
      <c r="P28" s="113"/>
      <c r="Q28" s="121"/>
      <c r="R28" s="121"/>
      <c r="S28" s="121"/>
      <c r="T28" s="121"/>
      <c r="U28" s="121"/>
      <c r="V28" s="135"/>
      <c r="W28" s="113"/>
      <c r="X28" s="121"/>
      <c r="Y28" s="121"/>
      <c r="Z28" s="121"/>
      <c r="AA28" s="121"/>
      <c r="AB28" s="121"/>
      <c r="AC28" s="135"/>
      <c r="AD28" s="113"/>
      <c r="AE28" s="121"/>
      <c r="AF28" s="121"/>
      <c r="AG28" s="121"/>
      <c r="AH28" s="121"/>
      <c r="AI28" s="121"/>
      <c r="AJ28" s="135"/>
      <c r="AK28" s="113"/>
      <c r="AL28" s="121"/>
      <c r="AM28" s="121"/>
      <c r="AN28" s="121"/>
      <c r="AO28" s="121"/>
      <c r="AP28" s="121"/>
      <c r="AQ28" s="135"/>
      <c r="AR28" s="113"/>
      <c r="AS28" s="121"/>
      <c r="AT28" s="135"/>
      <c r="AU28" s="184">
        <f t="shared" si="1"/>
        <v>0</v>
      </c>
      <c r="AV28" s="192"/>
      <c r="AW28" s="184">
        <f t="shared" si="2"/>
        <v>0</v>
      </c>
      <c r="AX28" s="192"/>
      <c r="AY28" s="199"/>
      <c r="AZ28" s="204"/>
      <c r="BA28" s="204"/>
      <c r="BB28" s="204"/>
      <c r="BC28" s="204"/>
      <c r="BD28" s="209"/>
    </row>
    <row r="29" spans="1:56" ht="39.950000000000003" hidden="1" customHeight="1">
      <c r="A29" s="6"/>
      <c r="B29" s="14">
        <f t="shared" si="3"/>
        <v>17</v>
      </c>
      <c r="C29" s="22"/>
      <c r="D29" s="37"/>
      <c r="E29" s="48"/>
      <c r="F29" s="54"/>
      <c r="G29" s="63"/>
      <c r="H29" s="69"/>
      <c r="I29" s="69"/>
      <c r="J29" s="69"/>
      <c r="K29" s="81"/>
      <c r="L29" s="48"/>
      <c r="M29" s="91"/>
      <c r="N29" s="91"/>
      <c r="O29" s="103"/>
      <c r="P29" s="113"/>
      <c r="Q29" s="121"/>
      <c r="R29" s="121"/>
      <c r="S29" s="121"/>
      <c r="T29" s="121"/>
      <c r="U29" s="121"/>
      <c r="V29" s="135"/>
      <c r="W29" s="113"/>
      <c r="X29" s="121"/>
      <c r="Y29" s="121"/>
      <c r="Z29" s="121"/>
      <c r="AA29" s="121"/>
      <c r="AB29" s="121"/>
      <c r="AC29" s="135"/>
      <c r="AD29" s="113"/>
      <c r="AE29" s="121"/>
      <c r="AF29" s="121"/>
      <c r="AG29" s="121"/>
      <c r="AH29" s="121"/>
      <c r="AI29" s="121"/>
      <c r="AJ29" s="135"/>
      <c r="AK29" s="113"/>
      <c r="AL29" s="121"/>
      <c r="AM29" s="121"/>
      <c r="AN29" s="121"/>
      <c r="AO29" s="121"/>
      <c r="AP29" s="121"/>
      <c r="AQ29" s="135"/>
      <c r="AR29" s="113"/>
      <c r="AS29" s="121"/>
      <c r="AT29" s="135"/>
      <c r="AU29" s="184">
        <f t="shared" si="1"/>
        <v>0</v>
      </c>
      <c r="AV29" s="192"/>
      <c r="AW29" s="184">
        <f t="shared" si="2"/>
        <v>0</v>
      </c>
      <c r="AX29" s="192"/>
      <c r="AY29" s="199"/>
      <c r="AZ29" s="204"/>
      <c r="BA29" s="204"/>
      <c r="BB29" s="204"/>
      <c r="BC29" s="204"/>
      <c r="BD29" s="209"/>
    </row>
    <row r="30" spans="1:56" ht="39.950000000000003" hidden="1" customHeight="1">
      <c r="A30" s="6"/>
      <c r="B30" s="15">
        <f t="shared" si="3"/>
        <v>18</v>
      </c>
      <c r="C30" s="23"/>
      <c r="D30" s="38"/>
      <c r="E30" s="49"/>
      <c r="F30" s="55"/>
      <c r="G30" s="64"/>
      <c r="H30" s="70"/>
      <c r="I30" s="70"/>
      <c r="J30" s="70"/>
      <c r="K30" s="82"/>
      <c r="L30" s="49"/>
      <c r="M30" s="92"/>
      <c r="N30" s="92"/>
      <c r="O30" s="104"/>
      <c r="P30" s="114"/>
      <c r="Q30" s="122"/>
      <c r="R30" s="122"/>
      <c r="S30" s="122"/>
      <c r="T30" s="122"/>
      <c r="U30" s="122"/>
      <c r="V30" s="136"/>
      <c r="W30" s="114"/>
      <c r="X30" s="122"/>
      <c r="Y30" s="122"/>
      <c r="Z30" s="122"/>
      <c r="AA30" s="122"/>
      <c r="AB30" s="122"/>
      <c r="AC30" s="136"/>
      <c r="AD30" s="114"/>
      <c r="AE30" s="122"/>
      <c r="AF30" s="122"/>
      <c r="AG30" s="122"/>
      <c r="AH30" s="122"/>
      <c r="AI30" s="122"/>
      <c r="AJ30" s="136"/>
      <c r="AK30" s="114"/>
      <c r="AL30" s="122"/>
      <c r="AM30" s="122"/>
      <c r="AN30" s="122"/>
      <c r="AO30" s="122"/>
      <c r="AP30" s="122"/>
      <c r="AQ30" s="136"/>
      <c r="AR30" s="114"/>
      <c r="AS30" s="122"/>
      <c r="AT30" s="136"/>
      <c r="AU30" s="185">
        <f t="shared" si="1"/>
        <v>0</v>
      </c>
      <c r="AV30" s="193"/>
      <c r="AW30" s="185">
        <f t="shared" si="2"/>
        <v>0</v>
      </c>
      <c r="AX30" s="193"/>
      <c r="AY30" s="200"/>
      <c r="AZ30" s="205"/>
      <c r="BA30" s="205"/>
      <c r="BB30" s="205"/>
      <c r="BC30" s="205"/>
      <c r="BD30" s="210"/>
    </row>
    <row r="31" spans="1:56" ht="20.25" customHeight="1">
      <c r="A31" s="6"/>
      <c r="B31" s="6"/>
      <c r="C31" s="24"/>
      <c r="D31" s="39"/>
      <c r="E31" s="5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157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20.25" customHeight="1">
      <c r="A32" s="6"/>
      <c r="B32" s="6"/>
      <c r="C32" s="25" t="s">
        <v>50</v>
      </c>
      <c r="D32" s="39"/>
      <c r="E32" s="50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157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20.25" customHeight="1">
      <c r="A33" s="6"/>
      <c r="B33" s="6"/>
      <c r="C33" s="25" t="s">
        <v>52</v>
      </c>
      <c r="D33" s="40"/>
      <c r="E33" s="40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 t="s">
        <v>45</v>
      </c>
      <c r="R33" s="43"/>
      <c r="S33" s="43"/>
      <c r="T33" s="43"/>
      <c r="U33" s="43"/>
      <c r="V33" s="43"/>
      <c r="W33" s="43"/>
      <c r="X33" s="43"/>
      <c r="Y33" s="43"/>
      <c r="Z33" s="43"/>
      <c r="AA33" s="95"/>
      <c r="AB33" s="43"/>
      <c r="AC33" s="43"/>
      <c r="AD33" s="43"/>
      <c r="AE33" s="43"/>
      <c r="AF33" s="43"/>
      <c r="AG33" s="43"/>
      <c r="AH33" s="43"/>
      <c r="AI33" s="43" t="s">
        <v>39</v>
      </c>
      <c r="AJ33" s="43"/>
      <c r="AK33" s="43"/>
      <c r="AL33" s="43"/>
      <c r="AM33" s="43"/>
      <c r="AN33" s="43"/>
      <c r="AO33" s="43"/>
      <c r="AP33" s="43"/>
      <c r="AQ33" s="43"/>
      <c r="AR33" s="43"/>
      <c r="AS33" s="95"/>
      <c r="AT33" s="43"/>
      <c r="AU33" s="43"/>
      <c r="AV33" s="43"/>
      <c r="AW33" s="43"/>
      <c r="AX33" s="6"/>
      <c r="AY33" s="6"/>
      <c r="AZ33" s="6"/>
      <c r="BA33" s="6"/>
      <c r="BB33" s="6"/>
      <c r="BC33" s="6"/>
      <c r="BD33" s="6"/>
    </row>
    <row r="34" spans="1:56" ht="20.25" customHeight="1">
      <c r="A34" s="6"/>
      <c r="B34" s="6"/>
      <c r="C34" s="25" t="s">
        <v>54</v>
      </c>
      <c r="D34" s="40"/>
      <c r="E34" s="40"/>
      <c r="F34" s="43"/>
      <c r="G34" s="43"/>
      <c r="H34" s="43"/>
      <c r="I34" s="43"/>
      <c r="J34" s="43"/>
      <c r="K34" s="43"/>
      <c r="L34" s="84" t="s">
        <v>21</v>
      </c>
      <c r="M34" s="84"/>
      <c r="N34" s="43"/>
      <c r="O34" s="43"/>
      <c r="P34" s="43"/>
      <c r="Q34" s="43"/>
      <c r="R34" s="52" t="s">
        <v>51</v>
      </c>
      <c r="S34" s="52"/>
      <c r="T34" s="52" t="s">
        <v>53</v>
      </c>
      <c r="U34" s="52"/>
      <c r="V34" s="52"/>
      <c r="W34" s="52"/>
      <c r="X34" s="43"/>
      <c r="Y34" s="145" t="s">
        <v>23</v>
      </c>
      <c r="Z34" s="145"/>
      <c r="AA34" s="145"/>
      <c r="AB34" s="145"/>
      <c r="AC34" s="25"/>
      <c r="AD34" s="25"/>
      <c r="AE34" s="52" t="s">
        <v>49</v>
      </c>
      <c r="AF34" s="52"/>
      <c r="AG34" s="43"/>
      <c r="AH34" s="43"/>
      <c r="AI34" s="85" t="s">
        <v>56</v>
      </c>
      <c r="AJ34" s="93"/>
      <c r="AK34" s="85" t="s">
        <v>24</v>
      </c>
      <c r="AL34" s="164"/>
      <c r="AM34" s="164"/>
      <c r="AN34" s="93"/>
      <c r="AO34" s="43"/>
      <c r="AP34" s="43"/>
      <c r="AQ34" s="43"/>
      <c r="AR34" s="43"/>
      <c r="AS34" s="175"/>
      <c r="AT34" s="175"/>
      <c r="AU34" s="43"/>
      <c r="AV34" s="43"/>
      <c r="AW34" s="43"/>
      <c r="AX34" s="6"/>
      <c r="AY34" s="6"/>
      <c r="AZ34" s="6"/>
      <c r="BA34" s="6"/>
      <c r="BB34" s="6"/>
      <c r="BC34" s="6"/>
      <c r="BD34" s="6"/>
    </row>
    <row r="35" spans="1:56" ht="20.25" customHeight="1">
      <c r="A35" s="6"/>
      <c r="B35" s="6"/>
      <c r="C35" s="26"/>
      <c r="D35" s="41"/>
      <c r="E35" s="51"/>
      <c r="F35" s="57">
        <f>IF(AB2=1,10,IF(AB2=2,11,IF(AB2=3,12,AB2-3)))</f>
        <v>1</v>
      </c>
      <c r="G35" s="65"/>
      <c r="H35" s="57">
        <f>IF(AB2=1,11,IF(AB2=2,12,AB2-2))</f>
        <v>2</v>
      </c>
      <c r="I35" s="65"/>
      <c r="J35" s="57">
        <f>IF(AB2=1,12,AB2-1)</f>
        <v>3</v>
      </c>
      <c r="K35" s="65"/>
      <c r="L35" s="85" t="s">
        <v>7</v>
      </c>
      <c r="M35" s="93"/>
      <c r="N35" s="43"/>
      <c r="O35" s="43"/>
      <c r="P35" s="43"/>
      <c r="Q35" s="43"/>
      <c r="R35" s="28"/>
      <c r="S35" s="28"/>
      <c r="T35" s="28" t="s">
        <v>57</v>
      </c>
      <c r="U35" s="28"/>
      <c r="V35" s="28" t="s">
        <v>58</v>
      </c>
      <c r="W35" s="28"/>
      <c r="X35" s="43"/>
      <c r="Y35" s="28" t="s">
        <v>57</v>
      </c>
      <c r="Z35" s="28"/>
      <c r="AA35" s="28" t="s">
        <v>58</v>
      </c>
      <c r="AB35" s="28"/>
      <c r="AC35" s="25"/>
      <c r="AD35" s="25"/>
      <c r="AE35" s="52" t="s">
        <v>59</v>
      </c>
      <c r="AF35" s="52"/>
      <c r="AG35" s="43"/>
      <c r="AH35" s="43"/>
      <c r="AI35" s="85" t="s">
        <v>42</v>
      </c>
      <c r="AJ35" s="93"/>
      <c r="AK35" s="85" t="s">
        <v>61</v>
      </c>
      <c r="AL35" s="164"/>
      <c r="AM35" s="164"/>
      <c r="AN35" s="93"/>
      <c r="AO35" s="172"/>
      <c r="AP35" s="172"/>
      <c r="AQ35" s="43"/>
      <c r="AR35" s="52"/>
      <c r="AS35" s="172"/>
      <c r="AT35" s="172"/>
      <c r="AU35" s="43"/>
      <c r="AV35" s="43"/>
      <c r="AW35" s="43"/>
      <c r="AX35" s="6"/>
      <c r="AY35" s="6"/>
      <c r="AZ35" s="6"/>
      <c r="BA35" s="6"/>
      <c r="BB35" s="6"/>
      <c r="BC35" s="6"/>
      <c r="BD35" s="6"/>
    </row>
    <row r="36" spans="1:56" ht="20.25" customHeight="1">
      <c r="A36" s="6"/>
      <c r="B36" s="6"/>
      <c r="C36" s="26" t="s">
        <v>9</v>
      </c>
      <c r="D36" s="41"/>
      <c r="E36" s="51"/>
      <c r="F36" s="58"/>
      <c r="G36" s="58"/>
      <c r="H36" s="58"/>
      <c r="I36" s="58"/>
      <c r="J36" s="58"/>
      <c r="K36" s="58"/>
      <c r="L36" s="60">
        <f>SUM(F36:K36)</f>
        <v>0</v>
      </c>
      <c r="M36" s="60"/>
      <c r="N36" s="43"/>
      <c r="O36" s="43"/>
      <c r="P36" s="43"/>
      <c r="Q36" s="43"/>
      <c r="R36" s="85" t="s">
        <v>42</v>
      </c>
      <c r="S36" s="93"/>
      <c r="T36" s="126">
        <f>SUMIFS($AU$13:$AV$30,$C$13:$D$30,"訪問介護員",$E$13:$F$30,"A")+SUMIFS($AU$13:$AV$30,$C$13:$D$30,"サービス提供責任者",$E$13:$F$30,"A")</f>
        <v>0</v>
      </c>
      <c r="U36" s="129"/>
      <c r="V36" s="137">
        <f>SUMIFS($AW$13:$AX$30,$C$13:$D$30,"訪問介護員",$E$13:$F$30,"A")+SUMIFS($AW$13:$AX$30,$C$13:$D$30,"サービス提供責任者",$E$13:$F$30,"A")</f>
        <v>0</v>
      </c>
      <c r="W36" s="138"/>
      <c r="X36" s="141"/>
      <c r="Y36" s="146">
        <v>0</v>
      </c>
      <c r="Z36" s="147"/>
      <c r="AA36" s="149">
        <v>0</v>
      </c>
      <c r="AB36" s="153"/>
      <c r="AC36" s="25"/>
      <c r="AD36" s="25"/>
      <c r="AE36" s="146">
        <v>0</v>
      </c>
      <c r="AF36" s="147"/>
      <c r="AG36" s="43"/>
      <c r="AH36" s="43"/>
      <c r="AI36" s="85" t="s">
        <v>62</v>
      </c>
      <c r="AJ36" s="93"/>
      <c r="AK36" s="85" t="s">
        <v>14</v>
      </c>
      <c r="AL36" s="164"/>
      <c r="AM36" s="164"/>
      <c r="AN36" s="93"/>
      <c r="AO36" s="52"/>
      <c r="AP36" s="43"/>
      <c r="AQ36" s="174"/>
      <c r="AR36" s="174"/>
      <c r="AS36" s="174"/>
      <c r="AT36" s="174"/>
      <c r="AU36" s="43"/>
      <c r="AV36" s="43"/>
      <c r="AW36" s="43"/>
      <c r="AX36" s="6"/>
      <c r="AY36" s="6"/>
      <c r="AZ36" s="6"/>
      <c r="BA36" s="6"/>
      <c r="BB36" s="6"/>
      <c r="BC36" s="6"/>
      <c r="BD36" s="6"/>
    </row>
    <row r="37" spans="1:56" ht="20.25" customHeight="1">
      <c r="A37" s="6"/>
      <c r="B37" s="6"/>
      <c r="C37" s="26" t="s">
        <v>63</v>
      </c>
      <c r="D37" s="41"/>
      <c r="E37" s="51"/>
      <c r="F37" s="59"/>
      <c r="G37" s="66"/>
      <c r="H37" s="59"/>
      <c r="I37" s="66"/>
      <c r="J37" s="59"/>
      <c r="K37" s="66"/>
      <c r="L37" s="86">
        <f>SUM(F37:K37)</f>
        <v>0</v>
      </c>
      <c r="M37" s="94"/>
      <c r="N37" s="43"/>
      <c r="O37" s="43"/>
      <c r="P37" s="43"/>
      <c r="Q37" s="43"/>
      <c r="R37" s="85" t="s">
        <v>62</v>
      </c>
      <c r="S37" s="93"/>
      <c r="T37" s="126">
        <f>SUMIFS($AU$13:$AV$30,$C$13:$D$30,"訪問介護員",$E$13:$F$30,"B")+SUMIFS($AU$13:$AV$30,$C$13:$D$30,"サービス提供責任者",$E$13:$F$30,"B")</f>
        <v>0</v>
      </c>
      <c r="U37" s="129"/>
      <c r="V37" s="137">
        <f>SUMIFS($AW$13:$AX$30,$C$13:$D$30,"訪問介護員",$E$13:$F$30,"B")+SUMIFS($AW$13:$AX$30,$C$13:$D$30,"サービス提供責任者",$E$13:$F$30,"B")</f>
        <v>0</v>
      </c>
      <c r="W37" s="138"/>
      <c r="X37" s="141"/>
      <c r="Y37" s="146">
        <v>0</v>
      </c>
      <c r="Z37" s="147"/>
      <c r="AA37" s="149">
        <v>0</v>
      </c>
      <c r="AB37" s="153"/>
      <c r="AC37" s="25"/>
      <c r="AD37" s="25"/>
      <c r="AE37" s="146">
        <v>0</v>
      </c>
      <c r="AF37" s="147"/>
      <c r="AG37" s="43"/>
      <c r="AH37" s="43"/>
      <c r="AI37" s="85" t="s">
        <v>64</v>
      </c>
      <c r="AJ37" s="93"/>
      <c r="AK37" s="85" t="s">
        <v>60</v>
      </c>
      <c r="AL37" s="164"/>
      <c r="AM37" s="164"/>
      <c r="AN37" s="93"/>
      <c r="AO37" s="52"/>
      <c r="AP37" s="43"/>
      <c r="AQ37" s="52"/>
      <c r="AR37" s="52"/>
      <c r="AS37" s="52"/>
      <c r="AT37" s="52"/>
      <c r="AU37" s="43"/>
      <c r="AV37" s="43"/>
      <c r="AW37" s="43"/>
      <c r="AX37" s="6"/>
      <c r="AY37" s="6"/>
      <c r="AZ37" s="6"/>
      <c r="BA37" s="6"/>
      <c r="BB37" s="6"/>
      <c r="BC37" s="6"/>
      <c r="BD37" s="6"/>
    </row>
    <row r="38" spans="1:56" ht="20.25" customHeight="1">
      <c r="A38" s="6"/>
      <c r="B38" s="6"/>
      <c r="C38" s="26" t="s">
        <v>7</v>
      </c>
      <c r="D38" s="41"/>
      <c r="E38" s="51"/>
      <c r="F38" s="60">
        <f>SUM(F36:G37)</f>
        <v>0</v>
      </c>
      <c r="G38" s="60"/>
      <c r="H38" s="60">
        <f>SUM(H36:I37)</f>
        <v>0</v>
      </c>
      <c r="I38" s="60"/>
      <c r="J38" s="60">
        <f>SUM(J36:K37)</f>
        <v>0</v>
      </c>
      <c r="K38" s="60"/>
      <c r="L38" s="60">
        <f>SUM(L36:M37)</f>
        <v>0</v>
      </c>
      <c r="M38" s="60"/>
      <c r="N38" s="43"/>
      <c r="O38" s="43"/>
      <c r="P38" s="43"/>
      <c r="Q38" s="43"/>
      <c r="R38" s="85" t="s">
        <v>64</v>
      </c>
      <c r="S38" s="93"/>
      <c r="T38" s="126">
        <f>SUMIFS($AU$13:$AV$30,$C$13:$D$30,"訪問介護員",$E$13:$F$30,"C")+SUMIFS($AU$13:$AV$30,$C$13:$D$30,"サービス提供責任者",$E$13:$F$30,"C")</f>
        <v>0</v>
      </c>
      <c r="U38" s="129"/>
      <c r="V38" s="137">
        <f>SUMIFS($AW$13:$AX$30,$C$13:$D$30,"訪問介護員",$E$13:$F$30,"C")+SUMIFS($AW$13:$AX$30,$C$13:$D$30,"サービス提供責任者",$E$13:$F$30,"C")</f>
        <v>0</v>
      </c>
      <c r="W38" s="138"/>
      <c r="X38" s="141"/>
      <c r="Y38" s="146">
        <v>0</v>
      </c>
      <c r="Z38" s="147"/>
      <c r="AA38" s="150">
        <v>0</v>
      </c>
      <c r="AB38" s="154"/>
      <c r="AC38" s="25"/>
      <c r="AD38" s="25"/>
      <c r="AE38" s="126" t="s">
        <v>11</v>
      </c>
      <c r="AF38" s="129"/>
      <c r="AG38" s="43"/>
      <c r="AH38" s="43"/>
      <c r="AI38" s="85" t="s">
        <v>65</v>
      </c>
      <c r="AJ38" s="93"/>
      <c r="AK38" s="85" t="s">
        <v>66</v>
      </c>
      <c r="AL38" s="164"/>
      <c r="AM38" s="164"/>
      <c r="AN38" s="93"/>
      <c r="AO38" s="169"/>
      <c r="AP38" s="43"/>
      <c r="AQ38" s="142"/>
      <c r="AR38" s="142"/>
      <c r="AS38" s="169"/>
      <c r="AT38" s="169"/>
      <c r="AU38" s="43"/>
      <c r="AV38" s="43"/>
      <c r="AW38" s="43"/>
      <c r="AX38" s="6"/>
      <c r="AY38" s="6"/>
      <c r="AZ38" s="6"/>
      <c r="BA38" s="6"/>
      <c r="BB38" s="6"/>
      <c r="BC38" s="6"/>
      <c r="BD38" s="6"/>
    </row>
    <row r="39" spans="1:56" ht="20.25" customHeight="1">
      <c r="A39" s="6"/>
      <c r="B39" s="6"/>
      <c r="L39" s="52" t="s">
        <v>32</v>
      </c>
      <c r="M39" s="52"/>
      <c r="N39" s="52"/>
      <c r="O39" s="52"/>
      <c r="P39" s="43"/>
      <c r="Q39" s="43"/>
      <c r="R39" s="85" t="s">
        <v>65</v>
      </c>
      <c r="S39" s="93"/>
      <c r="T39" s="126">
        <f>SUMIFS($AU$13:$AV$30,$C$13:$D$30,"訪問介護員",$E$13:$F$30,"D")+SUMIFS($AU$13:$AV$30,$C$13:$D$30,"サービス提供責任者",$E$13:$F$30,"D")</f>
        <v>0</v>
      </c>
      <c r="U39" s="129"/>
      <c r="V39" s="137">
        <f>SUMIFS($AW$13:$AX$30,$C$13:$D$30,"訪問介護員",$E$13:$F$30,"D")+SUMIFS($AW$13:$AX$30,$C$13:$D$30,"サービス提供責任者",$E$13:$F$30,"D")</f>
        <v>0</v>
      </c>
      <c r="W39" s="138"/>
      <c r="X39" s="141"/>
      <c r="Y39" s="146">
        <v>0</v>
      </c>
      <c r="Z39" s="147"/>
      <c r="AA39" s="150">
        <v>0</v>
      </c>
      <c r="AB39" s="154"/>
      <c r="AC39" s="25"/>
      <c r="AD39" s="25"/>
      <c r="AE39" s="126" t="s">
        <v>11</v>
      </c>
      <c r="AF39" s="129"/>
      <c r="AG39" s="43"/>
      <c r="AH39" s="43"/>
      <c r="AI39" s="43"/>
      <c r="AJ39" s="52"/>
      <c r="AK39" s="52"/>
      <c r="AL39" s="142"/>
      <c r="AM39" s="142"/>
      <c r="AN39" s="169"/>
      <c r="AO39" s="169"/>
      <c r="AP39" s="43"/>
      <c r="AQ39" s="142"/>
      <c r="AR39" s="142"/>
      <c r="AS39" s="169"/>
      <c r="AT39" s="169"/>
      <c r="AU39" s="43"/>
      <c r="AV39" s="43"/>
      <c r="AW39" s="43"/>
      <c r="AX39" s="56"/>
      <c r="AY39" s="56"/>
      <c r="AZ39" s="6"/>
      <c r="BA39" s="6"/>
      <c r="BB39" s="6"/>
      <c r="BC39" s="6"/>
      <c r="BD39" s="6"/>
    </row>
    <row r="40" spans="1:56" ht="20.25" customHeight="1">
      <c r="A40" s="6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87">
        <f>L38/3</f>
        <v>0</v>
      </c>
      <c r="M40" s="87"/>
      <c r="N40" s="25"/>
      <c r="O40" s="25"/>
      <c r="P40" s="43"/>
      <c r="Q40" s="43"/>
      <c r="R40" s="85" t="s">
        <v>7</v>
      </c>
      <c r="S40" s="93"/>
      <c r="T40" s="126">
        <f>SUM(T36:U39)</f>
        <v>0</v>
      </c>
      <c r="U40" s="129"/>
      <c r="V40" s="137">
        <f>SUM(V36:W39)</f>
        <v>0</v>
      </c>
      <c r="W40" s="138"/>
      <c r="X40" s="141"/>
      <c r="Y40" s="126">
        <f>SUM(Y36:Z39)</f>
        <v>0</v>
      </c>
      <c r="Z40" s="129"/>
      <c r="AA40" s="151">
        <f>SUM(AA36:AB39)</f>
        <v>0</v>
      </c>
      <c r="AB40" s="155"/>
      <c r="AC40" s="25"/>
      <c r="AD40" s="25"/>
      <c r="AE40" s="126">
        <f>SUM(AE36:AF37)</f>
        <v>0</v>
      </c>
      <c r="AF40" s="129"/>
      <c r="AG40" s="43"/>
      <c r="AH40" s="43"/>
      <c r="AI40" s="43"/>
      <c r="AJ40" s="52"/>
      <c r="AK40" s="52"/>
      <c r="AL40" s="142"/>
      <c r="AM40" s="142"/>
      <c r="AN40" s="170"/>
      <c r="AO40" s="170"/>
      <c r="AP40" s="43"/>
      <c r="AQ40" s="142"/>
      <c r="AR40" s="142"/>
      <c r="AS40" s="169"/>
      <c r="AT40" s="169"/>
      <c r="AU40" s="43"/>
      <c r="AV40" s="43"/>
      <c r="AW40" s="43"/>
      <c r="AX40" s="56"/>
      <c r="AY40" s="56"/>
      <c r="AZ40" s="6"/>
      <c r="BA40" s="6"/>
      <c r="BB40" s="6"/>
      <c r="BC40" s="6"/>
      <c r="BD40" s="6"/>
    </row>
    <row r="41" spans="1:56" ht="20.25" customHeight="1">
      <c r="A41" s="6"/>
      <c r="B41" s="6"/>
      <c r="C41" s="25"/>
      <c r="D41" s="25"/>
      <c r="E41" s="25"/>
      <c r="F41" s="25"/>
      <c r="G41" s="25"/>
      <c r="H41" s="25"/>
      <c r="I41" s="25"/>
      <c r="J41" s="25"/>
      <c r="K41" s="25"/>
      <c r="N41" s="25"/>
      <c r="O41" s="25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95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95"/>
      <c r="AT41" s="43"/>
      <c r="AU41" s="43"/>
      <c r="AV41" s="43"/>
      <c r="AW41" s="43"/>
      <c r="AX41" s="56"/>
      <c r="AY41" s="56"/>
      <c r="AZ41" s="6"/>
      <c r="BA41" s="6"/>
      <c r="BB41" s="6"/>
      <c r="BC41" s="6"/>
      <c r="BD41" s="6"/>
    </row>
    <row r="42" spans="1:56" ht="20.25" customHeight="1">
      <c r="A42" s="6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43"/>
      <c r="Q42" s="43"/>
      <c r="R42" s="95" t="s">
        <v>31</v>
      </c>
      <c r="S42" s="43"/>
      <c r="T42" s="43"/>
      <c r="U42" s="43"/>
      <c r="V42" s="43"/>
      <c r="W42" s="43"/>
      <c r="X42" s="142" t="s">
        <v>41</v>
      </c>
      <c r="Y42" s="61" t="s">
        <v>55</v>
      </c>
      <c r="Z42" s="67"/>
      <c r="AA42" s="152"/>
      <c r="AB42" s="142"/>
      <c r="AC42" s="43"/>
      <c r="AD42" s="43"/>
      <c r="AE42" s="43"/>
      <c r="AF42" s="43"/>
      <c r="AG42" s="43"/>
      <c r="AH42" s="43"/>
      <c r="AI42" s="43"/>
      <c r="AJ42" s="95"/>
      <c r="AK42" s="43"/>
      <c r="AL42" s="43"/>
      <c r="AM42" s="43"/>
      <c r="AN42" s="43"/>
      <c r="AO42" s="43"/>
      <c r="AP42" s="43"/>
      <c r="AQ42" s="43"/>
      <c r="AR42" s="43"/>
      <c r="AS42" s="142"/>
      <c r="AT42" s="142"/>
      <c r="AU42" s="43"/>
      <c r="AV42" s="43"/>
      <c r="AW42" s="43"/>
      <c r="AX42" s="56"/>
      <c r="AY42" s="56"/>
      <c r="AZ42" s="6"/>
      <c r="BA42" s="6"/>
      <c r="BB42" s="6"/>
      <c r="BC42" s="6"/>
      <c r="BD42" s="6"/>
    </row>
    <row r="43" spans="1:56" ht="20.25" customHeight="1">
      <c r="A43" s="6"/>
      <c r="B43" s="6"/>
      <c r="C43" s="27"/>
      <c r="D43" s="40"/>
      <c r="E43" s="40"/>
      <c r="F43" s="43"/>
      <c r="G43" s="43"/>
      <c r="H43" s="43"/>
      <c r="I43" s="43"/>
      <c r="J43" s="43"/>
      <c r="K43" s="43"/>
      <c r="L43" s="88" t="s">
        <v>67</v>
      </c>
      <c r="M43" s="95"/>
      <c r="N43" s="95"/>
      <c r="O43" s="105"/>
      <c r="P43" s="43"/>
      <c r="Q43" s="43"/>
      <c r="R43" s="43" t="s">
        <v>30</v>
      </c>
      <c r="S43" s="43"/>
      <c r="T43" s="43"/>
      <c r="U43" s="43"/>
      <c r="V43" s="43"/>
      <c r="W43" s="43" t="s">
        <v>1</v>
      </c>
      <c r="X43" s="43"/>
      <c r="Y43" s="43"/>
      <c r="Z43" s="43"/>
      <c r="AA43" s="95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95"/>
      <c r="AT43" s="43"/>
      <c r="AU43" s="43"/>
      <c r="AV43" s="43"/>
      <c r="AW43" s="43"/>
      <c r="AX43" s="56"/>
      <c r="AY43" s="56"/>
      <c r="AZ43" s="6"/>
      <c r="BA43" s="6"/>
      <c r="BB43" s="6"/>
      <c r="BC43" s="6"/>
      <c r="BD43" s="6"/>
    </row>
    <row r="44" spans="1:56" ht="20.25" customHeight="1">
      <c r="A44" s="6"/>
      <c r="B44" s="6"/>
      <c r="C44" s="28" t="s">
        <v>68</v>
      </c>
      <c r="D44" s="28"/>
      <c r="E44" s="43"/>
      <c r="F44" s="28" t="s">
        <v>69</v>
      </c>
      <c r="G44" s="28"/>
      <c r="H44" s="43"/>
      <c r="I44" s="72"/>
      <c r="J44" s="72"/>
      <c r="K44" s="43"/>
      <c r="L44" s="52" t="s">
        <v>70</v>
      </c>
      <c r="M44" s="52"/>
      <c r="N44" s="52"/>
      <c r="O44" s="43"/>
      <c r="P44" s="43"/>
      <c r="Q44" s="43"/>
      <c r="R44" s="43" t="str">
        <f>IF($Y$42="週","対象時間数（週平均）","対象時間数（当月合計）")</f>
        <v>対象時間数（週平均）</v>
      </c>
      <c r="S44" s="43"/>
      <c r="T44" s="43"/>
      <c r="U44" s="43"/>
      <c r="V44" s="43"/>
      <c r="W44" s="43" t="str">
        <f>IF($Y$42="週","週に勤務すべき時間数","当月に勤務すべき時間数")</f>
        <v>週に勤務すべき時間数</v>
      </c>
      <c r="X44" s="43"/>
      <c r="Y44" s="43"/>
      <c r="Z44" s="43"/>
      <c r="AA44" s="95"/>
      <c r="AB44" s="28" t="s">
        <v>71</v>
      </c>
      <c r="AC44" s="28"/>
      <c r="AD44" s="28"/>
      <c r="AE44" s="28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95"/>
      <c r="AT44" s="43"/>
      <c r="AU44" s="43"/>
      <c r="AV44" s="43"/>
      <c r="AW44" s="43"/>
      <c r="AX44" s="56"/>
      <c r="AY44" s="56"/>
      <c r="AZ44" s="6"/>
      <c r="BA44" s="6"/>
      <c r="BB44" s="6"/>
      <c r="BC44" s="6"/>
      <c r="BD44" s="6"/>
    </row>
    <row r="45" spans="1:56" ht="20.25" customHeight="1">
      <c r="A45" s="6"/>
      <c r="B45" s="6"/>
      <c r="C45" s="29">
        <f>L40</f>
        <v>0</v>
      </c>
      <c r="D45" s="42"/>
      <c r="E45" s="52" t="s">
        <v>72</v>
      </c>
      <c r="F45" s="61">
        <v>40</v>
      </c>
      <c r="G45" s="67"/>
      <c r="H45" s="52" t="s">
        <v>73</v>
      </c>
      <c r="I45" s="73">
        <f>C45/F45</f>
        <v>0</v>
      </c>
      <c r="J45" s="76"/>
      <c r="K45" s="52" t="s">
        <v>37</v>
      </c>
      <c r="L45" s="89">
        <f>IF(C45&lt;40,1,ROUNDUP(I45,1))</f>
        <v>1</v>
      </c>
      <c r="M45" s="96"/>
      <c r="N45" s="97"/>
      <c r="O45" s="43"/>
      <c r="P45" s="43"/>
      <c r="Q45" s="43"/>
      <c r="R45" s="29">
        <f>IF($Y$42="週",AA40,Y40)</f>
        <v>0</v>
      </c>
      <c r="S45" s="124"/>
      <c r="T45" s="124"/>
      <c r="U45" s="42"/>
      <c r="V45" s="52" t="s">
        <v>72</v>
      </c>
      <c r="W45" s="139">
        <f>IF($Y$42="週",$AV$5,$AZ$5)</f>
        <v>40</v>
      </c>
      <c r="X45" s="143"/>
      <c r="Y45" s="143"/>
      <c r="Z45" s="148"/>
      <c r="AA45" s="52" t="s">
        <v>73</v>
      </c>
      <c r="AB45" s="73">
        <f>ROUNDDOWN(R45/W45,1)</f>
        <v>0</v>
      </c>
      <c r="AC45" s="144"/>
      <c r="AD45" s="144"/>
      <c r="AE45" s="76"/>
      <c r="AF45" s="43"/>
      <c r="AG45" s="43"/>
      <c r="AH45" s="43"/>
      <c r="AI45" s="43"/>
      <c r="AJ45" s="162"/>
      <c r="AK45" s="162"/>
      <c r="AL45" s="162"/>
      <c r="AM45" s="162"/>
      <c r="AN45" s="52"/>
      <c r="AO45" s="52"/>
      <c r="AP45" s="52"/>
      <c r="AQ45" s="52"/>
      <c r="AR45" s="52"/>
      <c r="AS45" s="52"/>
      <c r="AT45" s="175"/>
      <c r="AU45" s="175"/>
      <c r="AV45" s="175"/>
      <c r="AW45" s="175"/>
      <c r="AX45" s="56"/>
      <c r="AY45" s="56"/>
      <c r="AZ45" s="6"/>
      <c r="BA45" s="6"/>
      <c r="BB45" s="6"/>
      <c r="BC45" s="6"/>
      <c r="BD45" s="6"/>
    </row>
    <row r="46" spans="1:56" ht="20.25" customHeight="1">
      <c r="A46" s="6"/>
      <c r="B46" s="6"/>
      <c r="C46" s="25"/>
      <c r="D46" s="43"/>
      <c r="E46" s="43"/>
      <c r="F46" s="43"/>
      <c r="G46" s="43"/>
      <c r="H46" s="43"/>
      <c r="I46" s="43"/>
      <c r="J46" s="43"/>
      <c r="K46" s="43"/>
      <c r="L46" s="43" t="s">
        <v>74</v>
      </c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95"/>
      <c r="AB46" s="43" t="s">
        <v>47</v>
      </c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95"/>
      <c r="AT46" s="43"/>
      <c r="AU46" s="43"/>
      <c r="AV46" s="43"/>
      <c r="AW46" s="43"/>
      <c r="AX46" s="56"/>
      <c r="AY46" s="56"/>
      <c r="AZ46" s="6"/>
      <c r="BA46" s="6"/>
      <c r="BB46" s="6"/>
      <c r="BC46" s="6"/>
      <c r="BD46" s="6"/>
    </row>
    <row r="47" spans="1:56" ht="20.25" customHeight="1">
      <c r="A47" s="6"/>
      <c r="B47" s="6"/>
      <c r="C47" s="25" t="s">
        <v>75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 t="s">
        <v>76</v>
      </c>
      <c r="S47" s="43"/>
      <c r="T47" s="43"/>
      <c r="U47" s="43"/>
      <c r="V47" s="43"/>
      <c r="W47" s="43"/>
      <c r="X47" s="43"/>
      <c r="Y47" s="43"/>
      <c r="Z47" s="43"/>
      <c r="AA47" s="95"/>
      <c r="AB47" s="43"/>
      <c r="AC47" s="43"/>
      <c r="AD47" s="43"/>
      <c r="AE47" s="43"/>
      <c r="AF47" s="43"/>
      <c r="AG47" s="43"/>
      <c r="AH47" s="43"/>
      <c r="AI47" s="43"/>
      <c r="AJ47" s="43"/>
      <c r="AK47" s="163"/>
      <c r="AL47" s="165"/>
      <c r="AM47" s="165"/>
      <c r="AN47" s="43"/>
      <c r="AO47" s="43"/>
      <c r="AP47" s="43"/>
      <c r="AQ47" s="43"/>
      <c r="AR47" s="43"/>
      <c r="AS47" s="43"/>
      <c r="AT47" s="43"/>
      <c r="AU47" s="43"/>
      <c r="AV47" s="25"/>
      <c r="AW47" s="25"/>
      <c r="AX47" s="56"/>
      <c r="AY47" s="56"/>
      <c r="AZ47" s="6"/>
      <c r="BA47" s="6"/>
      <c r="BB47" s="6"/>
      <c r="BC47" s="6"/>
      <c r="BD47" s="6"/>
    </row>
    <row r="48" spans="1:56" ht="20.25" customHeight="1">
      <c r="A48" s="6"/>
      <c r="B48" s="6"/>
      <c r="C48" s="25"/>
      <c r="D48" s="43" t="s">
        <v>77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 t="s">
        <v>49</v>
      </c>
      <c r="S48" s="43"/>
      <c r="T48" s="43"/>
      <c r="U48" s="43"/>
      <c r="V48" s="43"/>
      <c r="W48" s="43"/>
      <c r="X48" s="43"/>
      <c r="Y48" s="43"/>
      <c r="Z48" s="43"/>
      <c r="AA48" s="95"/>
      <c r="AB48" s="52"/>
      <c r="AC48" s="52"/>
      <c r="AD48" s="52"/>
      <c r="AE48" s="52"/>
      <c r="AF48" s="43"/>
      <c r="AG48" s="43"/>
      <c r="AH48" s="43"/>
      <c r="AI48" s="43"/>
      <c r="AJ48" s="43"/>
      <c r="AK48" s="163"/>
      <c r="AL48" s="165"/>
      <c r="AM48" s="165"/>
      <c r="AN48" s="43"/>
      <c r="AO48" s="43"/>
      <c r="AP48" s="43"/>
      <c r="AQ48" s="43"/>
      <c r="AR48" s="43"/>
      <c r="AS48" s="43"/>
      <c r="AT48" s="43"/>
      <c r="AU48" s="43"/>
      <c r="AV48" s="25"/>
      <c r="AW48" s="25"/>
      <c r="AX48" s="56"/>
      <c r="AY48" s="56"/>
      <c r="AZ48" s="6"/>
      <c r="BA48" s="6"/>
      <c r="BB48" s="6"/>
      <c r="BC48" s="6"/>
      <c r="BD48" s="6"/>
    </row>
    <row r="49" spans="1:56" ht="20.25" customHeight="1">
      <c r="A49" s="6"/>
      <c r="B49" s="6"/>
      <c r="C49" s="25" t="s">
        <v>78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25" t="s">
        <v>79</v>
      </c>
      <c r="S49" s="25"/>
      <c r="T49" s="25"/>
      <c r="U49" s="25"/>
      <c r="V49" s="25"/>
      <c r="W49" s="43" t="s">
        <v>80</v>
      </c>
      <c r="X49" s="25"/>
      <c r="Y49" s="25"/>
      <c r="Z49" s="25"/>
      <c r="AA49" s="25"/>
      <c r="AB49" s="28" t="s">
        <v>7</v>
      </c>
      <c r="AC49" s="28"/>
      <c r="AD49" s="28"/>
      <c r="AE49" s="28"/>
      <c r="AF49" s="43"/>
      <c r="AG49" s="43"/>
      <c r="AH49" s="43"/>
      <c r="AI49" s="43"/>
      <c r="AJ49" s="43"/>
      <c r="AK49" s="163"/>
      <c r="AL49" s="165"/>
      <c r="AM49" s="165"/>
      <c r="AN49" s="43"/>
      <c r="AO49" s="43"/>
      <c r="AP49" s="43"/>
      <c r="AQ49" s="43"/>
      <c r="AR49" s="43"/>
      <c r="AS49" s="43"/>
      <c r="AT49" s="43"/>
      <c r="AU49" s="43"/>
      <c r="AV49" s="25"/>
      <c r="AW49" s="25"/>
      <c r="AX49" s="56"/>
      <c r="AY49" s="56"/>
      <c r="AZ49" s="6"/>
      <c r="BA49" s="6"/>
      <c r="BB49" s="6"/>
      <c r="BC49" s="6"/>
      <c r="BD49" s="6"/>
    </row>
    <row r="50" spans="1:56" ht="20.25" customHeight="1">
      <c r="A50" s="6"/>
      <c r="B50" s="6"/>
      <c r="C50" s="25" t="s">
        <v>81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29">
        <f>AE40</f>
        <v>0</v>
      </c>
      <c r="S50" s="124"/>
      <c r="T50" s="124"/>
      <c r="U50" s="42"/>
      <c r="V50" s="52" t="s">
        <v>82</v>
      </c>
      <c r="W50" s="73">
        <f>AB45</f>
        <v>0</v>
      </c>
      <c r="X50" s="144"/>
      <c r="Y50" s="144"/>
      <c r="Z50" s="76"/>
      <c r="AA50" s="52" t="s">
        <v>73</v>
      </c>
      <c r="AB50" s="156">
        <f>ROUNDDOWN(R50+W50,1)</f>
        <v>0</v>
      </c>
      <c r="AC50" s="158"/>
      <c r="AD50" s="158"/>
      <c r="AE50" s="160"/>
      <c r="AF50" s="43"/>
      <c r="AG50" s="43"/>
      <c r="AH50" s="43"/>
      <c r="AI50" s="43"/>
      <c r="AJ50" s="43"/>
      <c r="AK50" s="163"/>
      <c r="AL50" s="165"/>
      <c r="AM50" s="165"/>
      <c r="AN50" s="43"/>
      <c r="AO50" s="43"/>
      <c r="AP50" s="43"/>
      <c r="AQ50" s="43"/>
      <c r="AR50" s="43"/>
      <c r="AS50" s="43"/>
      <c r="AT50" s="43"/>
      <c r="AU50" s="43"/>
      <c r="AV50" s="25"/>
      <c r="AW50" s="25"/>
      <c r="AX50" s="56"/>
      <c r="AY50" s="56"/>
      <c r="AZ50" s="6"/>
      <c r="BA50" s="6"/>
      <c r="BB50" s="6"/>
      <c r="BC50" s="6"/>
      <c r="BD50" s="6"/>
    </row>
    <row r="51" spans="1:56" ht="20.25" customHeight="1">
      <c r="A51" s="6"/>
      <c r="B51" s="6"/>
      <c r="C51" s="25" t="s">
        <v>83</v>
      </c>
      <c r="D51" s="40"/>
      <c r="E51" s="40"/>
      <c r="F51" s="25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95"/>
      <c r="AD51" s="43"/>
      <c r="AE51" s="43"/>
      <c r="AF51" s="43"/>
      <c r="AG51" s="43"/>
      <c r="AH51" s="43"/>
      <c r="AI51" s="43"/>
      <c r="AJ51" s="43"/>
      <c r="AK51" s="163"/>
      <c r="AL51" s="165"/>
      <c r="AM51" s="165"/>
      <c r="AN51" s="43"/>
      <c r="AO51" s="43"/>
      <c r="AP51" s="43"/>
      <c r="AQ51" s="43"/>
      <c r="AR51" s="43"/>
      <c r="AS51" s="43"/>
      <c r="AT51" s="43"/>
      <c r="AU51" s="43"/>
      <c r="AV51" s="25"/>
      <c r="AW51" s="25"/>
      <c r="AX51" s="6"/>
      <c r="AY51" s="6"/>
      <c r="AZ51" s="6"/>
      <c r="BA51" s="6"/>
      <c r="BB51" s="6"/>
      <c r="BC51" s="6"/>
      <c r="BD51" s="6"/>
    </row>
    <row r="52" spans="1:56" ht="20.25" customHeight="1">
      <c r="C52" s="30"/>
      <c r="D52" s="3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30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J52" s="31"/>
      <c r="AK52" s="130"/>
      <c r="AL52" s="130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</row>
    <row r="53" spans="1:56" ht="20.25" customHeight="1">
      <c r="A53" s="7"/>
      <c r="B53" s="7"/>
      <c r="C53" s="30"/>
      <c r="D53" s="3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30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K53" s="31"/>
      <c r="AL53" s="130"/>
      <c r="AM53" s="130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</row>
    <row r="54" spans="1:56" ht="20.25" customHeight="1">
      <c r="A54" s="7"/>
      <c r="B54" s="7"/>
      <c r="C54" s="7"/>
      <c r="D54" s="30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30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K54" s="31"/>
      <c r="AL54" s="130"/>
      <c r="AM54" s="130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</row>
    <row r="55" spans="1:56" ht="20.25" customHeight="1">
      <c r="A55" s="7"/>
      <c r="B55" s="7"/>
      <c r="C55" s="30"/>
      <c r="D55" s="30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30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K55" s="31"/>
      <c r="AL55" s="130"/>
      <c r="AM55" s="130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</row>
    <row r="56" spans="1:56" ht="20.25" customHeight="1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130"/>
      <c r="V56" s="130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130"/>
      <c r="AM56" s="130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</row>
    <row r="57" spans="1:56" ht="20.25" customHeight="1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130"/>
      <c r="V57" s="130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130"/>
      <c r="AM57" s="130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</row>
  </sheetData>
  <mergeCells count="253">
    <mergeCell ref="AM1:BA1"/>
    <mergeCell ref="U2:V2"/>
    <mergeCell ref="X2:Y2"/>
    <mergeCell ref="AB2:AC2"/>
    <mergeCell ref="AM2:BA2"/>
    <mergeCell ref="AZ3:BC3"/>
    <mergeCell ref="AZ4:BC4"/>
    <mergeCell ref="AV5:AW5"/>
    <mergeCell ref="AZ5:BA5"/>
    <mergeCell ref="AZ6:BA6"/>
    <mergeCell ref="P8:AT8"/>
    <mergeCell ref="P9:V9"/>
    <mergeCell ref="W9:AC9"/>
    <mergeCell ref="AD9:AJ9"/>
    <mergeCell ref="AK9:AQ9"/>
    <mergeCell ref="AR9:AT9"/>
    <mergeCell ref="C13:D13"/>
    <mergeCell ref="E13:F13"/>
    <mergeCell ref="G13:K13"/>
    <mergeCell ref="L13:O13"/>
    <mergeCell ref="AU13:AV13"/>
    <mergeCell ref="AW13:AX13"/>
    <mergeCell ref="AY13:BD13"/>
    <mergeCell ref="C14:D14"/>
    <mergeCell ref="E14:F14"/>
    <mergeCell ref="G14:K14"/>
    <mergeCell ref="L14:O14"/>
    <mergeCell ref="AU14:AV14"/>
    <mergeCell ref="AW14:AX14"/>
    <mergeCell ref="AY14:BD14"/>
    <mergeCell ref="C15:D15"/>
    <mergeCell ref="E15:F15"/>
    <mergeCell ref="G15:K15"/>
    <mergeCell ref="L15:O15"/>
    <mergeCell ref="AU15:AV15"/>
    <mergeCell ref="AW15:AX15"/>
    <mergeCell ref="AY15:BD15"/>
    <mergeCell ref="C16:D16"/>
    <mergeCell ref="E16:F16"/>
    <mergeCell ref="G16:K16"/>
    <mergeCell ref="L16:O16"/>
    <mergeCell ref="AU16:AV16"/>
    <mergeCell ref="AW16:AX16"/>
    <mergeCell ref="AY16:BD16"/>
    <mergeCell ref="C17:D17"/>
    <mergeCell ref="E17:F17"/>
    <mergeCell ref="G17:K17"/>
    <mergeCell ref="L17:O17"/>
    <mergeCell ref="AU17:AV17"/>
    <mergeCell ref="AW17:AX17"/>
    <mergeCell ref="AY17:BD17"/>
    <mergeCell ref="C18:D18"/>
    <mergeCell ref="E18:F18"/>
    <mergeCell ref="G18:K18"/>
    <mergeCell ref="L18:O18"/>
    <mergeCell ref="AU18:AV18"/>
    <mergeCell ref="AW18:AX18"/>
    <mergeCell ref="AY18:BD18"/>
    <mergeCell ref="C19:D19"/>
    <mergeCell ref="E19:F19"/>
    <mergeCell ref="G19:K19"/>
    <mergeCell ref="L19:O19"/>
    <mergeCell ref="AU19:AV19"/>
    <mergeCell ref="AW19:AX19"/>
    <mergeCell ref="AY19:BD19"/>
    <mergeCell ref="C20:D20"/>
    <mergeCell ref="E20:F20"/>
    <mergeCell ref="G20:K20"/>
    <mergeCell ref="L20:O20"/>
    <mergeCell ref="AU20:AV20"/>
    <mergeCell ref="AW20:AX20"/>
    <mergeCell ref="AY20:BD20"/>
    <mergeCell ref="C21:D21"/>
    <mergeCell ref="E21:F21"/>
    <mergeCell ref="G21:K21"/>
    <mergeCell ref="L21:O21"/>
    <mergeCell ref="AU21:AV21"/>
    <mergeCell ref="AW21:AX21"/>
    <mergeCell ref="AY21:BD21"/>
    <mergeCell ref="C22:D22"/>
    <mergeCell ref="E22:F22"/>
    <mergeCell ref="G22:K22"/>
    <mergeCell ref="L22:O22"/>
    <mergeCell ref="AU22:AV22"/>
    <mergeCell ref="AW22:AX22"/>
    <mergeCell ref="AY22:BD22"/>
    <mergeCell ref="C23:D23"/>
    <mergeCell ref="E23:F23"/>
    <mergeCell ref="G23:K23"/>
    <mergeCell ref="L23:O23"/>
    <mergeCell ref="AU23:AV23"/>
    <mergeCell ref="AW23:AX23"/>
    <mergeCell ref="AY23:BD23"/>
    <mergeCell ref="C24:D24"/>
    <mergeCell ref="E24:F24"/>
    <mergeCell ref="G24:K24"/>
    <mergeCell ref="L24:O24"/>
    <mergeCell ref="AU24:AV24"/>
    <mergeCell ref="AW24:AX24"/>
    <mergeCell ref="AY24:BD24"/>
    <mergeCell ref="C25:D25"/>
    <mergeCell ref="E25:F25"/>
    <mergeCell ref="G25:K25"/>
    <mergeCell ref="L25:O25"/>
    <mergeCell ref="AU25:AV25"/>
    <mergeCell ref="AW25:AX25"/>
    <mergeCell ref="AY25:BD25"/>
    <mergeCell ref="C26:D26"/>
    <mergeCell ref="E26:F26"/>
    <mergeCell ref="G26:K26"/>
    <mergeCell ref="L26:O26"/>
    <mergeCell ref="AU26:AV26"/>
    <mergeCell ref="AW26:AX26"/>
    <mergeCell ref="AY26:BD26"/>
    <mergeCell ref="C27:D27"/>
    <mergeCell ref="E27:F27"/>
    <mergeCell ref="G27:K27"/>
    <mergeCell ref="L27:O27"/>
    <mergeCell ref="AU27:AV27"/>
    <mergeCell ref="AW27:AX27"/>
    <mergeCell ref="AY27:BD27"/>
    <mergeCell ref="C28:D28"/>
    <mergeCell ref="E28:F28"/>
    <mergeCell ref="G28:K28"/>
    <mergeCell ref="L28:O28"/>
    <mergeCell ref="AU28:AV28"/>
    <mergeCell ref="AW28:AX28"/>
    <mergeCell ref="AY28:BD28"/>
    <mergeCell ref="C29:D29"/>
    <mergeCell ref="E29:F29"/>
    <mergeCell ref="G29:K29"/>
    <mergeCell ref="L29:O29"/>
    <mergeCell ref="AU29:AV29"/>
    <mergeCell ref="AW29:AX29"/>
    <mergeCell ref="AY29:BD29"/>
    <mergeCell ref="C30:D30"/>
    <mergeCell ref="E30:F30"/>
    <mergeCell ref="G30:K30"/>
    <mergeCell ref="L30:O30"/>
    <mergeCell ref="AU30:AV30"/>
    <mergeCell ref="AW30:AX30"/>
    <mergeCell ref="AY30:BD30"/>
    <mergeCell ref="L34:M34"/>
    <mergeCell ref="T34:W34"/>
    <mergeCell ref="Y34:AB34"/>
    <mergeCell ref="AI34:AJ34"/>
    <mergeCell ref="AK34:AN34"/>
    <mergeCell ref="AS34:AT34"/>
    <mergeCell ref="C35:E35"/>
    <mergeCell ref="F35:G35"/>
    <mergeCell ref="H35:I35"/>
    <mergeCell ref="J35:K35"/>
    <mergeCell ref="L35:M35"/>
    <mergeCell ref="T35:U35"/>
    <mergeCell ref="V35:W35"/>
    <mergeCell ref="Y35:Z35"/>
    <mergeCell ref="AA35:AB35"/>
    <mergeCell ref="AI35:AJ35"/>
    <mergeCell ref="AK35:AN35"/>
    <mergeCell ref="AS35:AT35"/>
    <mergeCell ref="C36:E36"/>
    <mergeCell ref="F36:G36"/>
    <mergeCell ref="H36:I36"/>
    <mergeCell ref="J36:K36"/>
    <mergeCell ref="L36:M36"/>
    <mergeCell ref="R36:S36"/>
    <mergeCell ref="T36:U36"/>
    <mergeCell ref="V36:W36"/>
    <mergeCell ref="Y36:Z36"/>
    <mergeCell ref="AA36:AB36"/>
    <mergeCell ref="AE36:AF36"/>
    <mergeCell ref="AI36:AJ36"/>
    <mergeCell ref="AK36:AN36"/>
    <mergeCell ref="AQ36:AT36"/>
    <mergeCell ref="C37:E37"/>
    <mergeCell ref="F37:G37"/>
    <mergeCell ref="H37:I37"/>
    <mergeCell ref="J37:K37"/>
    <mergeCell ref="L37:M37"/>
    <mergeCell ref="R37:S37"/>
    <mergeCell ref="T37:U37"/>
    <mergeCell ref="V37:W37"/>
    <mergeCell ref="Y37:Z37"/>
    <mergeCell ref="AA37:AB37"/>
    <mergeCell ref="AE37:AF37"/>
    <mergeCell ref="AI37:AJ37"/>
    <mergeCell ref="AK37:AN37"/>
    <mergeCell ref="AQ37:AR37"/>
    <mergeCell ref="AS37:AT37"/>
    <mergeCell ref="C38:E38"/>
    <mergeCell ref="F38:G38"/>
    <mergeCell ref="H38:I38"/>
    <mergeCell ref="J38:K38"/>
    <mergeCell ref="L38:M38"/>
    <mergeCell ref="R38:S38"/>
    <mergeCell ref="T38:U38"/>
    <mergeCell ref="V38:W38"/>
    <mergeCell ref="Y38:Z38"/>
    <mergeCell ref="AA38:AB38"/>
    <mergeCell ref="AE38:AF38"/>
    <mergeCell ref="AI38:AJ38"/>
    <mergeCell ref="AK38:AN38"/>
    <mergeCell ref="AQ38:AR38"/>
    <mergeCell ref="AS38:AT38"/>
    <mergeCell ref="N39:O39"/>
    <mergeCell ref="R39:S39"/>
    <mergeCell ref="T39:U39"/>
    <mergeCell ref="V39:W39"/>
    <mergeCell ref="Y39:Z39"/>
    <mergeCell ref="AA39:AB39"/>
    <mergeCell ref="AE39:AF39"/>
    <mergeCell ref="AJ39:AK39"/>
    <mergeCell ref="AL39:AM39"/>
    <mergeCell ref="AN39:AO39"/>
    <mergeCell ref="AQ39:AR39"/>
    <mergeCell ref="AS39:AT39"/>
    <mergeCell ref="L40:M40"/>
    <mergeCell ref="R40:S40"/>
    <mergeCell ref="T40:U40"/>
    <mergeCell ref="V40:W40"/>
    <mergeCell ref="Y40:Z40"/>
    <mergeCell ref="AA40:AB40"/>
    <mergeCell ref="AE40:AF40"/>
    <mergeCell ref="AJ40:AK40"/>
    <mergeCell ref="AL40:AM40"/>
    <mergeCell ref="AN40:AO40"/>
    <mergeCell ref="AQ40:AR40"/>
    <mergeCell ref="AS40:AT40"/>
    <mergeCell ref="Y42:Z42"/>
    <mergeCell ref="AB44:AE44"/>
    <mergeCell ref="C45:D45"/>
    <mergeCell ref="F45:G45"/>
    <mergeCell ref="I45:J45"/>
    <mergeCell ref="L45:N45"/>
    <mergeCell ref="R45:U45"/>
    <mergeCell ref="W45:Z45"/>
    <mergeCell ref="AB45:AE45"/>
    <mergeCell ref="AJ45:AM45"/>
    <mergeCell ref="AO45:AR45"/>
    <mergeCell ref="AT45:AW45"/>
    <mergeCell ref="AB49:AE49"/>
    <mergeCell ref="R50:U50"/>
    <mergeCell ref="W50:Z50"/>
    <mergeCell ref="AB50:AE50"/>
    <mergeCell ref="B8:B12"/>
    <mergeCell ref="C8:D12"/>
    <mergeCell ref="E8:F12"/>
    <mergeCell ref="G8:K12"/>
    <mergeCell ref="L8:O12"/>
    <mergeCell ref="AU8:AV12"/>
    <mergeCell ref="AW8:AX12"/>
    <mergeCell ref="AY8:BD12"/>
    <mergeCell ref="R34:S35"/>
  </mergeCells>
  <phoneticPr fontId="1"/>
  <conditionalFormatting sqref="F36:M38">
    <cfRule type="expression" dxfId="5" priority="6">
      <formula>INDIRECT(ADDRESS(ROW(),COLUMN()))=TRUNC(INDIRECT(ADDRESS(ROW(),COLUMN())))</formula>
    </cfRule>
  </conditionalFormatting>
  <conditionalFormatting sqref="L40:M40">
    <cfRule type="expression" dxfId="4" priority="5">
      <formula>INDIRECT(ADDRESS(ROW(),COLUMN()))=TRUNC(INDIRECT(ADDRESS(ROW(),COLUMN())))</formula>
    </cfRule>
  </conditionalFormatting>
  <conditionalFormatting sqref="C45:D45">
    <cfRule type="expression" dxfId="3" priority="4">
      <formula>INDIRECT(ADDRESS(ROW(),COLUMN()))=TRUNC(INDIRECT(ADDRESS(ROW(),COLUMN())))</formula>
    </cfRule>
  </conditionalFormatting>
  <conditionalFormatting sqref="R45:U45">
    <cfRule type="expression" dxfId="2" priority="3">
      <formula>INDIRECT(ADDRESS(ROW(),COLUMN()))=TRUNC(INDIRECT(ADDRESS(ROW(),COLUMN())))</formula>
    </cfRule>
  </conditionalFormatting>
  <conditionalFormatting sqref="R50:U50">
    <cfRule type="expression" dxfId="1" priority="2">
      <formula>INDIRECT(ADDRESS(ROW(),COLUMN()))=TRUNC(INDIRECT(ADDRESS(ROW(),COLUMN())))</formula>
    </cfRule>
  </conditionalFormatting>
  <conditionalFormatting sqref="AU13:AX30">
    <cfRule type="expression" dxfId="0" priority="1">
      <formula>INDIRECT(ADDRESS(ROW(),COLUMN()))=TRUNC(INDIRECT(ADDRESS(ROW(),COLUMN())))</formula>
    </cfRule>
  </conditionalFormatting>
  <dataValidations count="9">
    <dataValidation type="list" allowBlank="1" showDropDown="0" showInputMessage="1" showErrorMessage="1" sqref="AZ4">
      <formula1>"予定,実績,予定・実績"</formula1>
    </dataValidation>
    <dataValidation type="list" errorStyle="warning" allowBlank="1" showDropDown="0" showInputMessage="1" showErrorMessage="0" error="リストにない場合のみ、入力してください。" sqref="G13:K30">
      <formula1>INDIRECT(C13)</formula1>
    </dataValidation>
    <dataValidation type="list" allowBlank="1" showDropDown="0" showInputMessage="1" showErrorMessage="0" sqref="E13:F30">
      <formula1>"A, B, C, D"</formula1>
    </dataValidation>
    <dataValidation type="list" allowBlank="1" showDropDown="0" showInputMessage="1" showErrorMessage="0" sqref="C13:D30">
      <formula1>職種</formula1>
    </dataValidation>
    <dataValidation type="list" allowBlank="1" showDropDown="0" showInputMessage="1" showErrorMessage="1" sqref="AZ3">
      <formula1>"４週,暦月"</formula1>
    </dataValidation>
    <dataValidation type="list" allowBlank="1" showDropDown="0" showInputMessage="1" showErrorMessage="1" sqref="Y42:Z42">
      <formula1>"週,暦月"</formula1>
    </dataValidation>
    <dataValidation type="decimal" allowBlank="1" showDropDown="0" showInputMessage="1" showErrorMessage="1" error="入力可能範囲　32～40" sqref="AV5">
      <formula1>32</formula1>
      <formula2>40</formula2>
    </dataValidation>
    <dataValidation type="list" allowBlank="1" showDropDown="0" showInputMessage="1" showErrorMessage="1" sqref="F45">
      <formula1>"40,50"</formula1>
    </dataValidation>
    <dataValidation type="list" allowBlank="1" showDropDown="0" showInputMessage="1" showErrorMessage="0" sqref="AM1:BA1">
      <formula1>#REF!</formula1>
    </dataValidation>
  </dataValidations>
  <printOptions horizontalCentered="1"/>
  <pageMargins left="0.23622047244094488" right="0.23622047244094488" top="0.43307086614173224" bottom="0.27559055118110237" header="0.31496062992125984" footer="0.31496062992125984"/>
  <pageSetup paperSize="9" scale="46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訪問型サービス（１枚版）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474</cp:lastModifiedBy>
  <dcterms:created xsi:type="dcterms:W3CDTF">2024-01-04T08:35:30Z</dcterms:created>
  <dcterms:modified xsi:type="dcterms:W3CDTF">2024-01-04T08:36:07Z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2024-01-04T08:36:07Z</vt:filetime>
  </property>
</Properties>
</file>