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checkCompatibility="1"/>
  <bookViews>
    <workbookView xWindow="-15" yWindow="0" windowWidth="8610" windowHeight="9225" tabRatio="929"/>
  </bookViews>
  <sheets>
    <sheet name="表紙" sheetId="1" r:id="rId1"/>
    <sheet name="総括表" sheetId="7" r:id="rId2"/>
    <sheet name="測量業務費内訳表" sheetId="6" r:id="rId3"/>
    <sheet name="測量内訳明細" sheetId="12" r:id="rId4"/>
    <sheet name="精度管理費" sheetId="24" r:id="rId5"/>
    <sheet name="設計業務費内訳表" sheetId="8" r:id="rId6"/>
    <sheet name="設計内訳明細" sheetId="21" r:id="rId7"/>
    <sheet name="申請その他" sheetId="23" r:id="rId8"/>
    <sheet name="申請内訳明細" sheetId="27" r:id="rId9"/>
    <sheet name="補正率表" sheetId="39" r:id="rId10"/>
  </sheets>
  <definedNames>
    <definedName name="_xlnm.Print_Area" localSheetId="8">申請内訳明細!$A$1:$L$165</definedName>
    <definedName name="_xlnm.Print_Area" localSheetId="5">設計業務費内訳表!$A$1:$L$61</definedName>
    <definedName name="_xlnm.Print_Area" localSheetId="6">設計内訳明細!$A$1:$K$258</definedName>
    <definedName name="_xlnm.Print_Area" localSheetId="1">総括表!$A$1:$L$33</definedName>
    <definedName name="_xlnm.Print_Area" localSheetId="4">精度管理費!$A$1:$L$33</definedName>
    <definedName name="_xlnm.Print_Area" localSheetId="2">測量業務費内訳表!$A$1:$L$61</definedName>
    <definedName name="_xlnm.Print_Area" localSheetId="3">測量内訳明細!$A$1:$L$248</definedName>
    <definedName name="_xlnm.Print_Area" localSheetId="9">補正率表!$A$1:$N$32</definedName>
    <definedName name="_xlnm.Print_Area" localSheetId="7">申請その他!$A$1:$L$33</definedName>
    <definedName name="_xlnm.Print_Titles" localSheetId="7">申請その他!$1:$5</definedName>
    <definedName name="_xlnm.Print_Titles" localSheetId="5">設計業務費内訳表!$1:$5</definedName>
    <definedName name="_xlnm.Print_Titles" localSheetId="4">精度管理費!$1:$5</definedName>
    <definedName name="_xlnm.Print_Titles" localSheetId="2">測量業務費内訳表!$1:$5</definedName>
    <definedName name="_xlnm.Print_Area" localSheetId="0">表紙!$A$1:$N$34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㈱駿河調査設計</author>
  </authors>
  <commentList>
    <comment ref="F16" authorId="0">
      <text>
        <r>
          <rPr>
            <sz val="11"/>
            <color auto="1"/>
            <rFont val="ＭＳ Ｐ明朝"/>
          </rPr>
          <t>手入力すること</t>
        </r>
        <r>
          <rPr>
            <sz val="9"/>
            <color auto="1"/>
            <rFont val="ＭＳ Ｐゴシック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㈱駿河調査設計</author>
  </authors>
  <commentList>
    <comment ref="C6" authorId="0">
      <text>
        <r>
          <rPr>
            <sz val="9"/>
            <color auto="1"/>
            <rFont val="ＭＳ Ｐゴシック"/>
          </rPr>
          <t xml:space="preserve">手入力して、補正値を入れて下さい。
</t>
        </r>
      </text>
    </comment>
  </commentList>
</comments>
</file>

<file path=xl/comments3.xml><?xml version="1.0" encoding="utf-8"?>
<comments xmlns="http://schemas.openxmlformats.org/spreadsheetml/2006/main">
  <authors>
    <author>㈱駿河調査設計</author>
  </authors>
  <commentList>
    <comment ref="G3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H3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G46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H46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H175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I175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H89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I89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H132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I132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H218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  <comment ref="I218" authorId="0">
      <text>
        <r>
          <rPr>
            <sz val="11"/>
            <color auto="1"/>
            <rFont val="ＭＳ Ｐ明朝"/>
          </rPr>
          <t>補正率等は手入力</t>
        </r>
        <r>
          <rPr>
            <sz val="9"/>
            <color auto="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<sst xmlns="http://schemas.openxmlformats.org/spreadsheetml/2006/main" xmlns:r="http://schemas.openxmlformats.org/officeDocument/2006/relationships" count="180" uniqueCount="180">
  <si>
    <t>測量業務</t>
    <rPh sb="0" eb="2">
      <t>ソクリョウ</t>
    </rPh>
    <rPh sb="2" eb="4">
      <t>ギョウム</t>
    </rPh>
    <phoneticPr fontId="36"/>
  </si>
  <si>
    <t>公園緑地設計</t>
    <rPh sb="0" eb="2">
      <t>コウエン</t>
    </rPh>
    <rPh sb="2" eb="4">
      <t>リョクチ</t>
    </rPh>
    <rPh sb="4" eb="6">
      <t>セッケイ</t>
    </rPh>
    <phoneticPr fontId="36"/>
  </si>
  <si>
    <t>技術管理費</t>
    <rPh sb="0" eb="2">
      <t>ギジュツ</t>
    </rPh>
    <rPh sb="2" eb="5">
      <t>カンリヒ</t>
    </rPh>
    <phoneticPr fontId="36"/>
  </si>
  <si>
    <t>設計業務等標準積算基準書【令和4年度版】準拠</t>
    <rPh sb="0" eb="2">
      <t>セッケイ</t>
    </rPh>
    <rPh sb="2" eb="4">
      <t>ギョウム</t>
    </rPh>
    <rPh sb="4" eb="5">
      <t>トウ</t>
    </rPh>
    <rPh sb="5" eb="7">
      <t>ヒョウジュン</t>
    </rPh>
    <rPh sb="7" eb="9">
      <t>セキサン</t>
    </rPh>
    <rPh sb="9" eb="11">
      <t>キジュン</t>
    </rPh>
    <rPh sb="11" eb="12">
      <t>ショ</t>
    </rPh>
    <rPh sb="13" eb="14">
      <t>レイ</t>
    </rPh>
    <rPh sb="14" eb="15">
      <t>ワ</t>
    </rPh>
    <rPh sb="16" eb="18">
      <t>ネンド</t>
    </rPh>
    <rPh sb="18" eb="19">
      <t>バン</t>
    </rPh>
    <rPh sb="20" eb="22">
      <t>ジュンキョ</t>
    </rPh>
    <phoneticPr fontId="36"/>
  </si>
  <si>
    <t>点</t>
    <rPh sb="0" eb="1">
      <t>テン</t>
    </rPh>
    <phoneticPr fontId="36"/>
  </si>
  <si>
    <t>式</t>
    <rPh sb="0" eb="1">
      <t>シキ</t>
    </rPh>
    <phoneticPr fontId="36"/>
  </si>
  <si>
    <t>設計業務</t>
    <rPh sb="0" eb="2">
      <t>セッケイ</t>
    </rPh>
    <rPh sb="2" eb="4">
      <t>ギョウム</t>
    </rPh>
    <phoneticPr fontId="36"/>
  </si>
  <si>
    <t>４級基準点測量</t>
    <rPh sb="1" eb="2">
      <t>キュウ</t>
    </rPh>
    <rPh sb="2" eb="5">
      <t>キジュンテン</t>
    </rPh>
    <rPh sb="5" eb="7">
      <t>ソクリョウ</t>
    </rPh>
    <phoneticPr fontId="36"/>
  </si>
  <si>
    <t>直接経費計</t>
    <rPh sb="0" eb="2">
      <t>チョクセツ</t>
    </rPh>
    <rPh sb="2" eb="4">
      <t>ケイヒ</t>
    </rPh>
    <rPh sb="4" eb="5">
      <t>ケイ</t>
    </rPh>
    <phoneticPr fontId="36"/>
  </si>
  <si>
    <t>乗入許可</t>
    <rPh sb="0" eb="2">
      <t>ノリイレ</t>
    </rPh>
    <rPh sb="2" eb="4">
      <t>キョカ</t>
    </rPh>
    <phoneticPr fontId="36"/>
  </si>
  <si>
    <t>各種申請業務</t>
    <rPh sb="0" eb="2">
      <t>カクシュ</t>
    </rPh>
    <rPh sb="2" eb="4">
      <t>シンセイ</t>
    </rPh>
    <rPh sb="4" eb="6">
      <t>ギョウム</t>
    </rPh>
    <phoneticPr fontId="36"/>
  </si>
  <si>
    <t>摘　　　要</t>
    <rPh sb="0" eb="1">
      <t>テキ</t>
    </rPh>
    <rPh sb="4" eb="5">
      <t>ヨウ</t>
    </rPh>
    <phoneticPr fontId="36"/>
  </si>
  <si>
    <t>現地踏査</t>
    <rPh sb="0" eb="4">
      <t>ゲンチトウサ</t>
    </rPh>
    <phoneticPr fontId="36"/>
  </si>
  <si>
    <t>令和4年度人件費</t>
    <rPh sb="0" eb="1">
      <t>レイ</t>
    </rPh>
    <rPh sb="1" eb="2">
      <t>ワ</t>
    </rPh>
    <rPh sb="3" eb="5">
      <t>ネンド</t>
    </rPh>
    <rPh sb="5" eb="8">
      <t>ジンケンヒ</t>
    </rPh>
    <phoneticPr fontId="36"/>
  </si>
  <si>
    <t>各種申請業務価格計</t>
    <rPh sb="0" eb="2">
      <t>カクシュ</t>
    </rPh>
    <rPh sb="2" eb="4">
      <t>シンセイ</t>
    </rPh>
    <rPh sb="4" eb="6">
      <t>ギョウム</t>
    </rPh>
    <rPh sb="6" eb="8">
      <t>カカク</t>
    </rPh>
    <rPh sb="8" eb="9">
      <t>ケイ</t>
    </rPh>
    <phoneticPr fontId="36"/>
  </si>
  <si>
    <t>×</t>
    <phoneticPr fontId="36"/>
  </si>
  <si>
    <t>区分・工種・種別・細別</t>
    <rPh sb="0" eb="2">
      <t>クブン</t>
    </rPh>
    <rPh sb="3" eb="4">
      <t>コウ</t>
    </rPh>
    <rPh sb="4" eb="5">
      <t>シュ</t>
    </rPh>
    <rPh sb="6" eb="8">
      <t>シュベツ</t>
    </rPh>
    <rPh sb="9" eb="11">
      <t>サイベツ</t>
    </rPh>
    <phoneticPr fontId="36"/>
  </si>
  <si>
    <t>土壌汚染対策法届出</t>
    <rPh sb="0" eb="2">
      <t>ドジョウ</t>
    </rPh>
    <rPh sb="2" eb="4">
      <t>オセン</t>
    </rPh>
    <rPh sb="4" eb="7">
      <t>タイサクホウ</t>
    </rPh>
    <rPh sb="7" eb="9">
      <t>トドケデ</t>
    </rPh>
    <phoneticPr fontId="36"/>
  </si>
  <si>
    <t>平地・耕地</t>
    <rPh sb="0" eb="1">
      <t>ヘイ</t>
    </rPh>
    <rPh sb="1" eb="2">
      <t>チ</t>
    </rPh>
    <rPh sb="3" eb="5">
      <t>コウチ</t>
    </rPh>
    <phoneticPr fontId="36"/>
  </si>
  <si>
    <t>消費税相当額</t>
    <rPh sb="0" eb="3">
      <t>ショウヒゼイ</t>
    </rPh>
    <rPh sb="3" eb="5">
      <t>ソウトウ</t>
    </rPh>
    <rPh sb="5" eb="6">
      <t>ガク</t>
    </rPh>
    <phoneticPr fontId="36"/>
  </si>
  <si>
    <t>静岡県企業局造成委託業務積算基準</t>
    <rPh sb="0" eb="3">
      <t>シズオカケン</t>
    </rPh>
    <rPh sb="3" eb="5">
      <t>キギョウ</t>
    </rPh>
    <rPh sb="5" eb="6">
      <t>キョク</t>
    </rPh>
    <rPh sb="6" eb="8">
      <t>ゾウセイ</t>
    </rPh>
    <rPh sb="8" eb="10">
      <t>イタク</t>
    </rPh>
    <rPh sb="10" eb="12">
      <t>ギョウム</t>
    </rPh>
    <rPh sb="12" eb="14">
      <t>セキサン</t>
    </rPh>
    <rPh sb="14" eb="16">
      <t>キジュン</t>
    </rPh>
    <phoneticPr fontId="36"/>
  </si>
  <si>
    <t>平地・耕地,伐採なし</t>
    <rPh sb="0" eb="1">
      <t>ヘイ</t>
    </rPh>
    <rPh sb="1" eb="2">
      <t>チ</t>
    </rPh>
    <rPh sb="3" eb="5">
      <t>コウチ</t>
    </rPh>
    <rPh sb="6" eb="8">
      <t>バッサイ</t>
    </rPh>
    <phoneticPr fontId="36"/>
  </si>
  <si>
    <t>測量設計業務一式（Ａ＝0.69ha）</t>
    <rPh sb="0" eb="2">
      <t>ソクリョウ</t>
    </rPh>
    <rPh sb="2" eb="4">
      <t>セッケイ</t>
    </rPh>
    <rPh sb="4" eb="6">
      <t>ギョウム</t>
    </rPh>
    <rPh sb="6" eb="8">
      <t>イッシキ</t>
    </rPh>
    <phoneticPr fontId="36"/>
  </si>
  <si>
    <t>数　量</t>
    <rPh sb="0" eb="1">
      <t>カズ</t>
    </rPh>
    <rPh sb="2" eb="3">
      <t>リョウ</t>
    </rPh>
    <phoneticPr fontId="36"/>
  </si>
  <si>
    <t>調査基準価格</t>
    <rPh sb="0" eb="2">
      <t>チョウサ</t>
    </rPh>
    <rPh sb="2" eb="4">
      <t>キジュン</t>
    </rPh>
    <rPh sb="4" eb="6">
      <t>カカク</t>
    </rPh>
    <phoneticPr fontId="36"/>
  </si>
  <si>
    <t>中間　３　回</t>
    <rPh sb="0" eb="2">
      <t>チュウカン</t>
    </rPh>
    <rPh sb="5" eb="6">
      <t>カイ</t>
    </rPh>
    <phoneticPr fontId="36"/>
  </si>
  <si>
    <t>採用単価　：</t>
    <rPh sb="0" eb="2">
      <t>サイヨウ</t>
    </rPh>
    <rPh sb="2" eb="4">
      <t>タンカ</t>
    </rPh>
    <phoneticPr fontId="36"/>
  </si>
  <si>
    <t>主任技師</t>
    <rPh sb="0" eb="2">
      <t>シュニン</t>
    </rPh>
    <rPh sb="2" eb="4">
      <t>ギシ</t>
    </rPh>
    <phoneticPr fontId="36"/>
  </si>
  <si>
    <t>地域/地形</t>
    <rPh sb="0" eb="2">
      <t>チイキ</t>
    </rPh>
    <rPh sb="3" eb="5">
      <t>チケイ</t>
    </rPh>
    <phoneticPr fontId="36"/>
  </si>
  <si>
    <t>採用歩掛　：</t>
    <rPh sb="0" eb="2">
      <t>サイヨウ</t>
    </rPh>
    <rPh sb="2" eb="3">
      <t>フ</t>
    </rPh>
    <rPh sb="3" eb="4">
      <t>カ</t>
    </rPh>
    <phoneticPr fontId="36"/>
  </si>
  <si>
    <t>取引業務価格合計</t>
    <rPh sb="0" eb="2">
      <t>トリヒキ</t>
    </rPh>
    <rPh sb="2" eb="4">
      <t>ギョウム</t>
    </rPh>
    <rPh sb="4" eb="6">
      <t>カカク</t>
    </rPh>
    <rPh sb="6" eb="8">
      <t>ゴウケイ</t>
    </rPh>
    <phoneticPr fontId="36"/>
  </si>
  <si>
    <t>金　　　額</t>
    <rPh sb="0" eb="1">
      <t>キン</t>
    </rPh>
    <rPh sb="4" eb="5">
      <t>ガク</t>
    </rPh>
    <phoneticPr fontId="36"/>
  </si>
  <si>
    <t>単　　価</t>
    <rPh sb="0" eb="1">
      <t>タン</t>
    </rPh>
    <rPh sb="3" eb="4">
      <t>アタイ</t>
    </rPh>
    <phoneticPr fontId="36"/>
  </si>
  <si>
    <t>業　務　費　内　訳　書　（ 総　　括 ）</t>
    <rPh sb="0" eb="1">
      <t>ギョウ</t>
    </rPh>
    <rPh sb="2" eb="3">
      <t>ツトム</t>
    </rPh>
    <rPh sb="4" eb="5">
      <t>ヒ</t>
    </rPh>
    <rPh sb="6" eb="7">
      <t>ナイ</t>
    </rPh>
    <rPh sb="8" eb="9">
      <t>ヤク</t>
    </rPh>
    <rPh sb="10" eb="11">
      <t>ショ</t>
    </rPh>
    <rPh sb="14" eb="15">
      <t>フサ</t>
    </rPh>
    <rPh sb="17" eb="18">
      <t>クク</t>
    </rPh>
    <phoneticPr fontId="36"/>
  </si>
  <si>
    <t>単　位</t>
    <rPh sb="0" eb="1">
      <t>タン</t>
    </rPh>
    <rPh sb="2" eb="3">
      <t>クライ</t>
    </rPh>
    <phoneticPr fontId="36"/>
  </si>
  <si>
    <t>業務委託費</t>
    <rPh sb="0" eb="2">
      <t>ギョウム</t>
    </rPh>
    <rPh sb="2" eb="4">
      <t>イタク</t>
    </rPh>
    <rPh sb="4" eb="5">
      <t>ヒ</t>
    </rPh>
    <phoneticPr fontId="36"/>
  </si>
  <si>
    <t>測量技師補</t>
    <rPh sb="0" eb="2">
      <t>ソクリョウ</t>
    </rPh>
    <rPh sb="2" eb="4">
      <t>ギシ</t>
    </rPh>
    <rPh sb="4" eb="5">
      <t>ホ</t>
    </rPh>
    <phoneticPr fontId="36"/>
  </si>
  <si>
    <t>業務価格計</t>
    <rPh sb="0" eb="2">
      <t>ギョウム</t>
    </rPh>
    <rPh sb="2" eb="4">
      <t>カカク</t>
    </rPh>
    <rPh sb="4" eb="5">
      <t>ケイ</t>
    </rPh>
    <phoneticPr fontId="36"/>
  </si>
  <si>
    <t>業務原価計</t>
    <rPh sb="0" eb="2">
      <t>ギョウム</t>
    </rPh>
    <rPh sb="2" eb="4">
      <t>ゲンカ</t>
    </rPh>
    <rPh sb="4" eb="5">
      <t>ケイ</t>
    </rPh>
    <phoneticPr fontId="36"/>
  </si>
  <si>
    <t>＝</t>
    <phoneticPr fontId="36"/>
  </si>
  <si>
    <t>地質調査、土地登記申請（地目変更等）</t>
    <rPh sb="0" eb="2">
      <t>チシツ</t>
    </rPh>
    <rPh sb="2" eb="4">
      <t>チョウサ</t>
    </rPh>
    <rPh sb="5" eb="7">
      <t>トチ</t>
    </rPh>
    <rPh sb="7" eb="9">
      <t>トウキ</t>
    </rPh>
    <rPh sb="9" eb="11">
      <t>シンセイ</t>
    </rPh>
    <rPh sb="12" eb="14">
      <t>チモク</t>
    </rPh>
    <rPh sb="14" eb="16">
      <t>ヘンコウ</t>
    </rPh>
    <rPh sb="16" eb="17">
      <t>トウ</t>
    </rPh>
    <phoneticPr fontId="36"/>
  </si>
  <si>
    <t>見積に含まれないもの</t>
    <rPh sb="0" eb="2">
      <t>ミツモリ</t>
    </rPh>
    <rPh sb="3" eb="4">
      <t>フク</t>
    </rPh>
    <phoneticPr fontId="36"/>
  </si>
  <si>
    <t>業　務　費　内　訳　書</t>
    <rPh sb="0" eb="1">
      <t>ギョウ</t>
    </rPh>
    <rPh sb="2" eb="3">
      <t>ツトム</t>
    </rPh>
    <rPh sb="4" eb="5">
      <t>ヒ</t>
    </rPh>
    <rPh sb="6" eb="7">
      <t>ナイ</t>
    </rPh>
    <rPh sb="8" eb="9">
      <t>ヤク</t>
    </rPh>
    <rPh sb="10" eb="11">
      <t>ショ</t>
    </rPh>
    <phoneticPr fontId="36"/>
  </si>
  <si>
    <t>測量業務（基準点・現地・路線）</t>
    <rPh sb="0" eb="2">
      <t>ソクリョウ</t>
    </rPh>
    <rPh sb="2" eb="4">
      <t>ギョウム</t>
    </rPh>
    <rPh sb="5" eb="8">
      <t>キジュンテン</t>
    </rPh>
    <rPh sb="9" eb="11">
      <t>ゲンチ</t>
    </rPh>
    <rPh sb="12" eb="14">
      <t>ロセン</t>
    </rPh>
    <phoneticPr fontId="36"/>
  </si>
  <si>
    <t>作業計画</t>
    <rPh sb="0" eb="2">
      <t>サギョウ</t>
    </rPh>
    <rPh sb="2" eb="4">
      <t>ケイカク</t>
    </rPh>
    <phoneticPr fontId="36"/>
  </si>
  <si>
    <t>業務</t>
    <rPh sb="0" eb="2">
      <t>ギョウム</t>
    </rPh>
    <phoneticPr fontId="36"/>
  </si>
  <si>
    <t>基準単価</t>
    <rPh sb="0" eb="2">
      <t>キジュン</t>
    </rPh>
    <rPh sb="2" eb="4">
      <t>タンカ</t>
    </rPh>
    <phoneticPr fontId="36"/>
  </si>
  <si>
    <t>変化率</t>
    <rPh sb="0" eb="2">
      <t>ヘンカ</t>
    </rPh>
    <rPh sb="2" eb="3">
      <t>リツ</t>
    </rPh>
    <phoneticPr fontId="36"/>
  </si>
  <si>
    <t>採用単価</t>
    <rPh sb="0" eb="2">
      <t>サイヨウ</t>
    </rPh>
    <rPh sb="2" eb="4">
      <t>タンカ</t>
    </rPh>
    <phoneticPr fontId="36"/>
  </si>
  <si>
    <t>設計者氏名</t>
    <rPh sb="0" eb="3">
      <t>セッケイシャ</t>
    </rPh>
    <rPh sb="3" eb="5">
      <t>シメイ</t>
    </rPh>
    <phoneticPr fontId="10"/>
  </si>
  <si>
    <t>ｋｍ</t>
    <phoneticPr fontId="36"/>
  </si>
  <si>
    <t>平地・耕地,0～1000台未満/12時間</t>
    <rPh sb="0" eb="1">
      <t>ヘイ</t>
    </rPh>
    <rPh sb="1" eb="2">
      <t>チ</t>
    </rPh>
    <rPh sb="3" eb="5">
      <t>コウチ</t>
    </rPh>
    <rPh sb="12" eb="13">
      <t>ダイ</t>
    </rPh>
    <rPh sb="13" eb="15">
      <t>ミマン</t>
    </rPh>
    <rPh sb="18" eb="20">
      <t>ジカン</t>
    </rPh>
    <phoneticPr fontId="36"/>
  </si>
  <si>
    <t>精度管理費明細表</t>
    <rPh sb="0" eb="2">
      <t>セイド</t>
    </rPh>
    <rPh sb="2" eb="5">
      <t>カンリヒ</t>
    </rPh>
    <rPh sb="5" eb="7">
      <t>メイサイ</t>
    </rPh>
    <rPh sb="7" eb="8">
      <t>オモテ</t>
    </rPh>
    <phoneticPr fontId="36"/>
  </si>
  <si>
    <t>中心線測量</t>
    <rPh sb="0" eb="3">
      <t>チュウシンセン</t>
    </rPh>
    <rPh sb="3" eb="5">
      <t>ソクリョウ</t>
    </rPh>
    <phoneticPr fontId="36"/>
  </si>
  <si>
    <t>平地・耕地,0～1000台未満/12時間,0以上,間隔20ｍ</t>
    <rPh sb="0" eb="1">
      <t>ヘイ</t>
    </rPh>
    <rPh sb="1" eb="2">
      <t>チ</t>
    </rPh>
    <rPh sb="3" eb="5">
      <t>コウチ</t>
    </rPh>
    <rPh sb="12" eb="13">
      <t>ダイ</t>
    </rPh>
    <rPh sb="13" eb="15">
      <t>ミマン</t>
    </rPh>
    <rPh sb="18" eb="20">
      <t>ジカン</t>
    </rPh>
    <rPh sb="22" eb="24">
      <t>イジョウ</t>
    </rPh>
    <rPh sb="25" eb="27">
      <t>カンカク</t>
    </rPh>
    <phoneticPr fontId="36"/>
  </si>
  <si>
    <t>仮ＢＭ設置測量</t>
    <rPh sb="0" eb="1">
      <t>カリ</t>
    </rPh>
    <rPh sb="3" eb="5">
      <t>セッチ</t>
    </rPh>
    <rPh sb="5" eb="7">
      <t>ソクリョウ</t>
    </rPh>
    <phoneticPr fontId="36"/>
  </si>
  <si>
    <t>縦断測量</t>
    <rPh sb="0" eb="2">
      <t>ジュウダン</t>
    </rPh>
    <rPh sb="2" eb="4">
      <t>ソクリョウ</t>
    </rPh>
    <phoneticPr fontId="36"/>
  </si>
  <si>
    <t>横断測量</t>
    <rPh sb="0" eb="2">
      <t>オウダン</t>
    </rPh>
    <rPh sb="2" eb="4">
      <t>ソクリョウ</t>
    </rPh>
    <phoneticPr fontId="36"/>
  </si>
  <si>
    <t>平地・耕地,0以上,間隔20ｍ,幅45ｍ未満</t>
    <rPh sb="0" eb="1">
      <t>ヘイ</t>
    </rPh>
    <rPh sb="1" eb="2">
      <t>チ</t>
    </rPh>
    <rPh sb="3" eb="5">
      <t>コウチ</t>
    </rPh>
    <rPh sb="7" eb="9">
      <t>イジョウ</t>
    </rPh>
    <rPh sb="10" eb="12">
      <t>カンカク</t>
    </rPh>
    <rPh sb="16" eb="17">
      <t>ハバ</t>
    </rPh>
    <rPh sb="20" eb="22">
      <t>ミマン</t>
    </rPh>
    <phoneticPr fontId="36"/>
  </si>
  <si>
    <t>直接作業費計</t>
    <rPh sb="0" eb="2">
      <t>チョクセツ</t>
    </rPh>
    <rPh sb="2" eb="4">
      <t>サギョウ</t>
    </rPh>
    <rPh sb="4" eb="5">
      <t>ヒ</t>
    </rPh>
    <rPh sb="5" eb="6">
      <t>ケイ</t>
    </rPh>
    <phoneticPr fontId="36"/>
  </si>
  <si>
    <t>旅費交通費（率）　（区分：測量）</t>
    <rPh sb="0" eb="2">
      <t>リョヒ</t>
    </rPh>
    <rPh sb="2" eb="5">
      <t>コウツウヒ</t>
    </rPh>
    <rPh sb="6" eb="7">
      <t>リツ</t>
    </rPh>
    <rPh sb="10" eb="12">
      <t>クブン</t>
    </rPh>
    <rPh sb="13" eb="15">
      <t>ソクリョウ</t>
    </rPh>
    <phoneticPr fontId="36"/>
  </si>
  <si>
    <t>農林土木積算基準</t>
    <rPh sb="0" eb="2">
      <t>ノウリン</t>
    </rPh>
    <rPh sb="2" eb="4">
      <t>ドボク</t>
    </rPh>
    <rPh sb="4" eb="6">
      <t>セキサン</t>
    </rPh>
    <rPh sb="6" eb="8">
      <t>キジュン</t>
    </rPh>
    <phoneticPr fontId="36"/>
  </si>
  <si>
    <t>電子成果品作成費（測量）</t>
    <rPh sb="0" eb="2">
      <t>デンシ</t>
    </rPh>
    <rPh sb="2" eb="4">
      <t>セイカ</t>
    </rPh>
    <rPh sb="4" eb="5">
      <t>ヒン</t>
    </rPh>
    <rPh sb="5" eb="7">
      <t>サクセイ</t>
    </rPh>
    <rPh sb="7" eb="8">
      <t>ヒ</t>
    </rPh>
    <rPh sb="9" eb="11">
      <t>ソクリョウ</t>
    </rPh>
    <phoneticPr fontId="36"/>
  </si>
  <si>
    <t>直接測量費計</t>
    <rPh sb="0" eb="2">
      <t>チョクセツ</t>
    </rPh>
    <rPh sb="2" eb="4">
      <t>ソクリョウ</t>
    </rPh>
    <rPh sb="4" eb="5">
      <t>ヒ</t>
    </rPh>
    <rPh sb="5" eb="6">
      <t>ケイ</t>
    </rPh>
    <phoneticPr fontId="36"/>
  </si>
  <si>
    <t>低入札価格</t>
    <rPh sb="0" eb="1">
      <t>テイ</t>
    </rPh>
    <rPh sb="1" eb="3">
      <t>ニュウサツ</t>
    </rPh>
    <rPh sb="3" eb="5">
      <t>カカク</t>
    </rPh>
    <phoneticPr fontId="36"/>
  </si>
  <si>
    <t>諸経費</t>
    <rPh sb="0" eb="3">
      <t>ショケイヒ</t>
    </rPh>
    <phoneticPr fontId="36"/>
  </si>
  <si>
    <t>測量業務価格計</t>
    <rPh sb="0" eb="2">
      <t>ソクリョウ</t>
    </rPh>
    <rPh sb="2" eb="4">
      <t>ギョウム</t>
    </rPh>
    <rPh sb="4" eb="6">
      <t>カカク</t>
    </rPh>
    <rPh sb="6" eb="7">
      <t>ケイ</t>
    </rPh>
    <phoneticPr fontId="36"/>
  </si>
  <si>
    <t>測  量  費  等  内  訳  明  細  表</t>
    <rPh sb="0" eb="1">
      <t>ハカリ</t>
    </rPh>
    <rPh sb="3" eb="4">
      <t>リョウ</t>
    </rPh>
    <rPh sb="6" eb="7">
      <t>ヒ</t>
    </rPh>
    <rPh sb="9" eb="10">
      <t>トウ</t>
    </rPh>
    <rPh sb="12" eb="13">
      <t>ナイ</t>
    </rPh>
    <rPh sb="15" eb="16">
      <t>ヤク</t>
    </rPh>
    <rPh sb="18" eb="19">
      <t>メイ</t>
    </rPh>
    <rPh sb="21" eb="22">
      <t>ホソ</t>
    </rPh>
    <rPh sb="24" eb="25">
      <t>オモテ</t>
    </rPh>
    <phoneticPr fontId="36"/>
  </si>
  <si>
    <t>測量第</t>
    <rPh sb="0" eb="2">
      <t>ソクリョウ</t>
    </rPh>
    <rPh sb="2" eb="3">
      <t>ダイ</t>
    </rPh>
    <phoneticPr fontId="36"/>
  </si>
  <si>
    <t>面積補正ａ＝</t>
    <rPh sb="0" eb="2">
      <t>メンセキ</t>
    </rPh>
    <rPh sb="2" eb="4">
      <t>ホセイ</t>
    </rPh>
    <phoneticPr fontId="36"/>
  </si>
  <si>
    <t>号表</t>
    <rPh sb="0" eb="1">
      <t>ゴウ</t>
    </rPh>
    <rPh sb="1" eb="2">
      <t>ヒョウ</t>
    </rPh>
    <phoneticPr fontId="36"/>
  </si>
  <si>
    <t>小計</t>
    <rPh sb="0" eb="1">
      <t>ショウ</t>
    </rPh>
    <rPh sb="1" eb="2">
      <t>ケイ</t>
    </rPh>
    <phoneticPr fontId="36"/>
  </si>
  <si>
    <t>平地・耕地,伐採なし</t>
    <rPh sb="0" eb="2">
      <t>ヘイチ</t>
    </rPh>
    <rPh sb="3" eb="5">
      <t>コウチ</t>
    </rPh>
    <rPh sb="6" eb="8">
      <t>バッサイ</t>
    </rPh>
    <phoneticPr fontId="36"/>
  </si>
  <si>
    <t>測量技師</t>
    <rPh sb="0" eb="2">
      <t>ソクリョウ</t>
    </rPh>
    <rPh sb="2" eb="4">
      <t>ギシ</t>
    </rPh>
    <phoneticPr fontId="36"/>
  </si>
  <si>
    <t>防災設計</t>
    <rPh sb="0" eb="2">
      <t>ボウサイ</t>
    </rPh>
    <rPh sb="2" eb="4">
      <t>セッケイ</t>
    </rPh>
    <phoneticPr fontId="36"/>
  </si>
  <si>
    <t>人</t>
    <rPh sb="0" eb="1">
      <t>ニン</t>
    </rPh>
    <phoneticPr fontId="36"/>
  </si>
  <si>
    <t>標準歩掛</t>
    <rPh sb="0" eb="2">
      <t>ヒョウジュン</t>
    </rPh>
    <rPh sb="2" eb="3">
      <t>フ</t>
    </rPh>
    <rPh sb="3" eb="4">
      <t>カ</t>
    </rPh>
    <phoneticPr fontId="36"/>
  </si>
  <si>
    <t>補正値</t>
    <rPh sb="0" eb="3">
      <t>ホセイチ</t>
    </rPh>
    <phoneticPr fontId="36"/>
  </si>
  <si>
    <t>外業</t>
    <rPh sb="0" eb="2">
      <t>ガイギョウ</t>
    </rPh>
    <phoneticPr fontId="36"/>
  </si>
  <si>
    <t>測量助手</t>
    <rPh sb="0" eb="2">
      <t>ソクリョウ</t>
    </rPh>
    <rPh sb="2" eb="4">
      <t>ジョシュ</t>
    </rPh>
    <phoneticPr fontId="36"/>
  </si>
  <si>
    <t>測量主任技師</t>
    <rPh sb="0" eb="2">
      <t>ソクリョウ</t>
    </rPh>
    <rPh sb="2" eb="4">
      <t>シュニン</t>
    </rPh>
    <rPh sb="4" eb="6">
      <t>ギシ</t>
    </rPh>
    <phoneticPr fontId="36"/>
  </si>
  <si>
    <t>直接人件費計</t>
    <rPh sb="0" eb="2">
      <t>チョクセツ</t>
    </rPh>
    <rPh sb="2" eb="4">
      <t>ジンケン</t>
    </rPh>
    <rPh sb="4" eb="5">
      <t>ヒ</t>
    </rPh>
    <rPh sb="5" eb="6">
      <t>ケイ</t>
    </rPh>
    <phoneticPr fontId="36"/>
  </si>
  <si>
    <t>材料費</t>
    <rPh sb="0" eb="2">
      <t>ザイリョウ</t>
    </rPh>
    <rPh sb="2" eb="3">
      <t>ヒ</t>
    </rPh>
    <phoneticPr fontId="36"/>
  </si>
  <si>
    <t>内業</t>
    <rPh sb="0" eb="1">
      <t>ナイ</t>
    </rPh>
    <rPh sb="1" eb="2">
      <t>ギョウ</t>
    </rPh>
    <phoneticPr fontId="36"/>
  </si>
  <si>
    <t>開発協議</t>
    <rPh sb="0" eb="1">
      <t>カイ</t>
    </rPh>
    <rPh sb="1" eb="2">
      <t>ハツ</t>
    </rPh>
    <rPh sb="2" eb="4">
      <t>キョウギ</t>
    </rPh>
    <phoneticPr fontId="36"/>
  </si>
  <si>
    <t>機械経費</t>
    <rPh sb="0" eb="2">
      <t>キカイ</t>
    </rPh>
    <rPh sb="2" eb="4">
      <t>ケイヒ</t>
    </rPh>
    <phoneticPr fontId="36"/>
  </si>
  <si>
    <t>％</t>
    <phoneticPr fontId="36"/>
  </si>
  <si>
    <t>通信運搬費</t>
    <rPh sb="0" eb="2">
      <t>ツウシン</t>
    </rPh>
    <rPh sb="2" eb="4">
      <t>ウンパン</t>
    </rPh>
    <rPh sb="4" eb="5">
      <t>ヒ</t>
    </rPh>
    <phoneticPr fontId="36"/>
  </si>
  <si>
    <t>直接人件費</t>
    <rPh sb="0" eb="2">
      <t>チョクセツ</t>
    </rPh>
    <rPh sb="2" eb="5">
      <t>ジンケンヒ</t>
    </rPh>
    <phoneticPr fontId="36"/>
  </si>
  <si>
    <t>計（35点当たり）</t>
    <rPh sb="0" eb="1">
      <t>ケイ</t>
    </rPh>
    <rPh sb="4" eb="5">
      <t>テン</t>
    </rPh>
    <rPh sb="5" eb="6">
      <t>ア</t>
    </rPh>
    <phoneticPr fontId="36"/>
  </si>
  <si>
    <t>1点当たり</t>
    <rPh sb="1" eb="2">
      <t>テン</t>
    </rPh>
    <rPh sb="2" eb="3">
      <t>ア</t>
    </rPh>
    <phoneticPr fontId="36"/>
  </si>
  <si>
    <t>精度管理費</t>
    <rPh sb="0" eb="2">
      <t>セイド</t>
    </rPh>
    <rPh sb="2" eb="5">
      <t>カンリヒ</t>
    </rPh>
    <phoneticPr fontId="36"/>
  </si>
  <si>
    <t>計</t>
    <rPh sb="0" eb="1">
      <t>ケイ</t>
    </rPh>
    <phoneticPr fontId="36"/>
  </si>
  <si>
    <t>平地・耕地</t>
    <rPh sb="0" eb="2">
      <t>ヘイチ</t>
    </rPh>
    <rPh sb="3" eb="5">
      <t>コウチ</t>
    </rPh>
    <phoneticPr fontId="36"/>
  </si>
  <si>
    <t>外業</t>
    <rPh sb="0" eb="1">
      <t>ガイ</t>
    </rPh>
    <rPh sb="1" eb="2">
      <t>ギョウ</t>
    </rPh>
    <phoneticPr fontId="36"/>
  </si>
  <si>
    <t>a=0.69ha,平坦地,工業・流通団地開発</t>
    <rPh sb="9" eb="10">
      <t>ヘイ</t>
    </rPh>
    <rPh sb="10" eb="11">
      <t>タン</t>
    </rPh>
    <rPh sb="11" eb="12">
      <t>チ</t>
    </rPh>
    <rPh sb="13" eb="15">
      <t>コウギョウ</t>
    </rPh>
    <rPh sb="16" eb="18">
      <t>リュウツウ</t>
    </rPh>
    <rPh sb="18" eb="20">
      <t>ダンチ</t>
    </rPh>
    <rPh sb="20" eb="22">
      <t>カイハツ</t>
    </rPh>
    <phoneticPr fontId="36"/>
  </si>
  <si>
    <t>打合せ協議</t>
    <rPh sb="0" eb="2">
      <t>ウチアワ</t>
    </rPh>
    <rPh sb="3" eb="5">
      <t>キョウギ</t>
    </rPh>
    <phoneticPr fontId="36"/>
  </si>
  <si>
    <t>業務着手時</t>
    <rPh sb="0" eb="2">
      <t>ギョウム</t>
    </rPh>
    <rPh sb="2" eb="4">
      <t>チャクシュ</t>
    </rPh>
    <rPh sb="4" eb="5">
      <t>ジ</t>
    </rPh>
    <phoneticPr fontId="36"/>
  </si>
  <si>
    <t>回</t>
    <rPh sb="0" eb="1">
      <t>カイ</t>
    </rPh>
    <phoneticPr fontId="36"/>
  </si>
  <si>
    <t>中間打合せ</t>
    <rPh sb="0" eb="2">
      <t>チュウカン</t>
    </rPh>
    <rPh sb="2" eb="4">
      <t>ウチアワ</t>
    </rPh>
    <phoneticPr fontId="36"/>
  </si>
  <si>
    <t>測量幅/測点間隔</t>
    <rPh sb="0" eb="2">
      <t>ソクリョウ</t>
    </rPh>
    <rPh sb="2" eb="3">
      <t>ハバ</t>
    </rPh>
    <rPh sb="4" eb="6">
      <t>ソクテン</t>
    </rPh>
    <rPh sb="6" eb="8">
      <t>カンカク</t>
    </rPh>
    <phoneticPr fontId="36"/>
  </si>
  <si>
    <t>成果物納入時</t>
    <rPh sb="0" eb="2">
      <t>セイカ</t>
    </rPh>
    <rPh sb="2" eb="3">
      <t>ブツ</t>
    </rPh>
    <rPh sb="3" eb="5">
      <t>ノウニュウ</t>
    </rPh>
    <rPh sb="5" eb="6">
      <t>ジ</t>
    </rPh>
    <phoneticPr fontId="36"/>
  </si>
  <si>
    <t>精　　度　　管　　理　　費　　明　　細　　表</t>
    <rPh sb="0" eb="1">
      <t>セイ</t>
    </rPh>
    <rPh sb="3" eb="4">
      <t>ド</t>
    </rPh>
    <rPh sb="6" eb="7">
      <t>カン</t>
    </rPh>
    <rPh sb="9" eb="10">
      <t>リ</t>
    </rPh>
    <rPh sb="12" eb="13">
      <t>ヒ</t>
    </rPh>
    <rPh sb="15" eb="16">
      <t>メイ</t>
    </rPh>
    <rPh sb="18" eb="19">
      <t>ホソ</t>
    </rPh>
    <rPh sb="21" eb="22">
      <t>オモテ</t>
    </rPh>
    <phoneticPr fontId="36"/>
  </si>
  <si>
    <t>精度管理費構成額×補正</t>
    <rPh sb="0" eb="2">
      <t>セイド</t>
    </rPh>
    <rPh sb="2" eb="7">
      <t>カンリヒコウセイ</t>
    </rPh>
    <rPh sb="7" eb="8">
      <t>ガク</t>
    </rPh>
    <rPh sb="9" eb="11">
      <t>ホセイ</t>
    </rPh>
    <phoneticPr fontId="36"/>
  </si>
  <si>
    <t>精度管理費合計</t>
  </si>
  <si>
    <t>造成基本設計</t>
    <rPh sb="0" eb="2">
      <t>ゾウセイ</t>
    </rPh>
    <rPh sb="2" eb="4">
      <t>キホン</t>
    </rPh>
    <rPh sb="4" eb="6">
      <t>セッケイ</t>
    </rPh>
    <phoneticPr fontId="36"/>
  </si>
  <si>
    <t>設計第</t>
    <rPh sb="0" eb="2">
      <t>セッケイ</t>
    </rPh>
    <rPh sb="2" eb="3">
      <t>ダイ</t>
    </rPh>
    <phoneticPr fontId="36"/>
  </si>
  <si>
    <t>造成実施設計</t>
    <rPh sb="0" eb="2">
      <t>ゾウセイ</t>
    </rPh>
    <rPh sb="2" eb="4">
      <t>ジッシ</t>
    </rPh>
    <rPh sb="4" eb="6">
      <t>セッケイ</t>
    </rPh>
    <phoneticPr fontId="36"/>
  </si>
  <si>
    <t>河川流域調査</t>
    <rPh sb="0" eb="2">
      <t>カセン</t>
    </rPh>
    <rPh sb="2" eb="4">
      <t>リュウイキ</t>
    </rPh>
    <rPh sb="4" eb="6">
      <t>チョウサ</t>
    </rPh>
    <phoneticPr fontId="36"/>
  </si>
  <si>
    <t>関係機関打合せ協議</t>
    <rPh sb="0" eb="2">
      <t>カンケイ</t>
    </rPh>
    <rPh sb="2" eb="4">
      <t>キカン</t>
    </rPh>
    <rPh sb="4" eb="6">
      <t>ウチアワ</t>
    </rPh>
    <rPh sb="7" eb="9">
      <t>キョウギ</t>
    </rPh>
    <phoneticPr fontId="36"/>
  </si>
  <si>
    <t>設計業務価格計</t>
    <rPh sb="0" eb="2">
      <t>セッケイ</t>
    </rPh>
    <rPh sb="2" eb="4">
      <t>ギョウム</t>
    </rPh>
    <rPh sb="4" eb="6">
      <t>カカク</t>
    </rPh>
    <rPh sb="6" eb="7">
      <t>ケイ</t>
    </rPh>
    <phoneticPr fontId="36"/>
  </si>
  <si>
    <t>機関</t>
    <rPh sb="0" eb="2">
      <t>キカン</t>
    </rPh>
    <phoneticPr fontId="36"/>
  </si>
  <si>
    <t>旅費交通費（率）　（区分：設計）</t>
    <rPh sb="0" eb="2">
      <t>リョヒ</t>
    </rPh>
    <rPh sb="2" eb="5">
      <t>コウツウヒ</t>
    </rPh>
    <rPh sb="6" eb="7">
      <t>リツ</t>
    </rPh>
    <rPh sb="10" eb="12">
      <t>クブン</t>
    </rPh>
    <rPh sb="13" eb="15">
      <t>セッケイ</t>
    </rPh>
    <phoneticPr fontId="36"/>
  </si>
  <si>
    <t>電子成果品作成費（概略・予備・詳細設計）</t>
    <rPh sb="0" eb="2">
      <t>デンシ</t>
    </rPh>
    <rPh sb="2" eb="4">
      <t>セイカ</t>
    </rPh>
    <rPh sb="4" eb="5">
      <t>ヒン</t>
    </rPh>
    <rPh sb="5" eb="7">
      <t>サクセイ</t>
    </rPh>
    <rPh sb="7" eb="8">
      <t>ヒ</t>
    </rPh>
    <rPh sb="9" eb="11">
      <t>ガイリャク</t>
    </rPh>
    <rPh sb="12" eb="14">
      <t>ヨビ</t>
    </rPh>
    <rPh sb="15" eb="17">
      <t>ショウサイ</t>
    </rPh>
    <rPh sb="17" eb="19">
      <t>セッケイ</t>
    </rPh>
    <phoneticPr fontId="36"/>
  </si>
  <si>
    <t>直接原価計</t>
    <rPh sb="0" eb="2">
      <t>チョクセツ</t>
    </rPh>
    <rPh sb="2" eb="4">
      <t>ゲンカ</t>
    </rPh>
    <rPh sb="4" eb="5">
      <t>ケイ</t>
    </rPh>
    <phoneticPr fontId="36"/>
  </si>
  <si>
    <t>その他原価</t>
    <rPh sb="2" eb="3">
      <t>タ</t>
    </rPh>
    <rPh sb="3" eb="5">
      <t>ゲンカ</t>
    </rPh>
    <phoneticPr fontId="36"/>
  </si>
  <si>
    <t>一般管理費</t>
    <rPh sb="0" eb="2">
      <t>イッパン</t>
    </rPh>
    <rPh sb="2" eb="5">
      <t>カンリヒ</t>
    </rPh>
    <phoneticPr fontId="36"/>
  </si>
  <si>
    <t>設  計  内  訳  明  細  表</t>
    <rPh sb="0" eb="1">
      <t>セツ</t>
    </rPh>
    <rPh sb="3" eb="4">
      <t>ケイ</t>
    </rPh>
    <rPh sb="6" eb="7">
      <t>ナイ</t>
    </rPh>
    <rPh sb="9" eb="10">
      <t>ヤク</t>
    </rPh>
    <rPh sb="12" eb="13">
      <t>メイ</t>
    </rPh>
    <rPh sb="15" eb="16">
      <t>ホソ</t>
    </rPh>
    <rPh sb="18" eb="19">
      <t>オモテ</t>
    </rPh>
    <phoneticPr fontId="36"/>
  </si>
  <si>
    <t>式当り</t>
    <rPh sb="0" eb="1">
      <t>シキ</t>
    </rPh>
    <rPh sb="1" eb="2">
      <t>アタ</t>
    </rPh>
    <phoneticPr fontId="36"/>
  </si>
  <si>
    <t>補正等条件</t>
    <rPh sb="0" eb="2">
      <t>ホセイ</t>
    </rPh>
    <rPh sb="2" eb="3">
      <t>トウ</t>
    </rPh>
    <rPh sb="3" eb="5">
      <t>ジョウケン</t>
    </rPh>
    <phoneticPr fontId="36"/>
  </si>
  <si>
    <t>面積補正</t>
    <rPh sb="0" eb="2">
      <t>メンセキ</t>
    </rPh>
    <rPh sb="2" eb="4">
      <t>ホセイ</t>
    </rPh>
    <phoneticPr fontId="36"/>
  </si>
  <si>
    <t>静岡県　駿東郡　小山町</t>
    <rPh sb="0" eb="3">
      <t>シズオカケン</t>
    </rPh>
    <rPh sb="4" eb="7">
      <t>スントウグン</t>
    </rPh>
    <rPh sb="8" eb="11">
      <t>オヤマチョウ</t>
    </rPh>
    <phoneticPr fontId="10"/>
  </si>
  <si>
    <t>地形</t>
    <rPh sb="0" eb="2">
      <t>チケイ</t>
    </rPh>
    <phoneticPr fontId="36"/>
  </si>
  <si>
    <t>土地利用</t>
    <rPh sb="0" eb="2">
      <t>トチ</t>
    </rPh>
    <rPh sb="2" eb="4">
      <t>リヨウ</t>
    </rPh>
    <phoneticPr fontId="36"/>
  </si>
  <si>
    <t>直　　接　　人　　件　　費</t>
    <rPh sb="0" eb="1">
      <t>チョク</t>
    </rPh>
    <rPh sb="3" eb="4">
      <t>セツ</t>
    </rPh>
    <rPh sb="6" eb="7">
      <t>ジン</t>
    </rPh>
    <rPh sb="9" eb="10">
      <t>ケン</t>
    </rPh>
    <rPh sb="12" eb="13">
      <t>ヒ</t>
    </rPh>
    <phoneticPr fontId="36"/>
  </si>
  <si>
    <t>主任技術者</t>
    <rPh sb="0" eb="2">
      <t>シュニン</t>
    </rPh>
    <rPh sb="2" eb="4">
      <t>ギジュツ</t>
    </rPh>
    <rPh sb="4" eb="5">
      <t>シャ</t>
    </rPh>
    <phoneticPr fontId="36"/>
  </si>
  <si>
    <t>技師長</t>
    <rPh sb="0" eb="2">
      <t>ギシ</t>
    </rPh>
    <rPh sb="2" eb="3">
      <t>チョウ</t>
    </rPh>
    <phoneticPr fontId="36"/>
  </si>
  <si>
    <t>技師Ａ</t>
    <rPh sb="0" eb="2">
      <t>ギシ</t>
    </rPh>
    <phoneticPr fontId="36"/>
  </si>
  <si>
    <t>技師Ｂ</t>
    <rPh sb="0" eb="2">
      <t>ギシ</t>
    </rPh>
    <phoneticPr fontId="36"/>
  </si>
  <si>
    <t>技師Ｃ</t>
    <rPh sb="0" eb="2">
      <t>ギシ</t>
    </rPh>
    <phoneticPr fontId="36"/>
  </si>
  <si>
    <t>技術員</t>
    <rPh sb="0" eb="2">
      <t>ギジュツ</t>
    </rPh>
    <rPh sb="2" eb="3">
      <t>イン</t>
    </rPh>
    <phoneticPr fontId="36"/>
  </si>
  <si>
    <t>現況分析設計条件検討</t>
    <rPh sb="0" eb="2">
      <t>ゲンキョウ</t>
    </rPh>
    <rPh sb="2" eb="4">
      <t>ブンセキ</t>
    </rPh>
    <rPh sb="4" eb="6">
      <t>セッケイ</t>
    </rPh>
    <rPh sb="6" eb="8">
      <t>ジョウケン</t>
    </rPh>
    <rPh sb="8" eb="10">
      <t>ケントウ</t>
    </rPh>
    <phoneticPr fontId="36"/>
  </si>
  <si>
    <t>公共施設交通計画</t>
    <rPh sb="0" eb="2">
      <t>コウキョウ</t>
    </rPh>
    <rPh sb="2" eb="4">
      <t>シセツ</t>
    </rPh>
    <rPh sb="4" eb="6">
      <t>コウツウ</t>
    </rPh>
    <rPh sb="6" eb="8">
      <t>ケイカク</t>
    </rPh>
    <phoneticPr fontId="36"/>
  </si>
  <si>
    <t>建設施設の配置検討</t>
    <rPh sb="0" eb="2">
      <t>ケンセツ</t>
    </rPh>
    <rPh sb="2" eb="4">
      <t>シセツ</t>
    </rPh>
    <rPh sb="5" eb="7">
      <t>ハイチ</t>
    </rPh>
    <rPh sb="7" eb="9">
      <t>ケントウ</t>
    </rPh>
    <phoneticPr fontId="36"/>
  </si>
  <si>
    <t>道路設計</t>
    <rPh sb="0" eb="2">
      <t>ドウロ</t>
    </rPh>
    <rPh sb="2" eb="4">
      <t>セッケイ</t>
    </rPh>
    <phoneticPr fontId="36"/>
  </si>
  <si>
    <t>整地設計</t>
    <rPh sb="0" eb="2">
      <t>セイチ</t>
    </rPh>
    <rPh sb="2" eb="4">
      <t>セッケイ</t>
    </rPh>
    <phoneticPr fontId="36"/>
  </si>
  <si>
    <t>排水設計</t>
    <rPh sb="0" eb="2">
      <t>ハイスイ</t>
    </rPh>
    <rPh sb="2" eb="4">
      <t>セッケイ</t>
    </rPh>
    <phoneticPr fontId="36"/>
  </si>
  <si>
    <t>設計説明書作成</t>
    <rPh sb="0" eb="2">
      <t>セッケイ</t>
    </rPh>
    <rPh sb="2" eb="5">
      <t>セツメイショ</t>
    </rPh>
    <rPh sb="5" eb="7">
      <t>サクセイ</t>
    </rPh>
    <phoneticPr fontId="36"/>
  </si>
  <si>
    <t>資料収集</t>
    <rPh sb="0" eb="2">
      <t>シリョウ</t>
    </rPh>
    <rPh sb="2" eb="4">
      <t>シュウシュウ</t>
    </rPh>
    <phoneticPr fontId="36"/>
  </si>
  <si>
    <t>鳥瞰図作成</t>
    <rPh sb="0" eb="3">
      <t>チョウカンズ</t>
    </rPh>
    <rPh sb="3" eb="5">
      <t>サクセイ</t>
    </rPh>
    <phoneticPr fontId="36"/>
  </si>
  <si>
    <t>補正後合計値</t>
    <rPh sb="0" eb="2">
      <t>ホセイ</t>
    </rPh>
    <rPh sb="2" eb="3">
      <t>ゴ</t>
    </rPh>
    <rPh sb="3" eb="5">
      <t>ゴウケイ</t>
    </rPh>
    <rPh sb="5" eb="6">
      <t>チ</t>
    </rPh>
    <phoneticPr fontId="36"/>
  </si>
  <si>
    <t>当り</t>
    <rPh sb="0" eb="1">
      <t>アタ</t>
    </rPh>
    <phoneticPr fontId="36"/>
  </si>
  <si>
    <t>図面編集作成</t>
    <rPh sb="0" eb="2">
      <t>ズメン</t>
    </rPh>
    <rPh sb="2" eb="4">
      <t>ヘンシュウ</t>
    </rPh>
    <rPh sb="4" eb="6">
      <t>サクセイ</t>
    </rPh>
    <phoneticPr fontId="36"/>
  </si>
  <si>
    <t>協議書図書作成</t>
    <rPh sb="0" eb="2">
      <t>キョウギ</t>
    </rPh>
    <rPh sb="2" eb="3">
      <t>ショ</t>
    </rPh>
    <rPh sb="3" eb="5">
      <t>トショ</t>
    </rPh>
    <rPh sb="5" eb="7">
      <t>サクセイ</t>
    </rPh>
    <phoneticPr fontId="36"/>
  </si>
  <si>
    <t>現地確認</t>
    <rPh sb="0" eb="2">
      <t>ゲンチ</t>
    </rPh>
    <rPh sb="2" eb="4">
      <t>カクニン</t>
    </rPh>
    <phoneticPr fontId="36"/>
  </si>
  <si>
    <t>数　量　計　算　式</t>
    <rPh sb="0" eb="1">
      <t>カズ</t>
    </rPh>
    <rPh sb="2" eb="3">
      <t>リョウ</t>
    </rPh>
    <rPh sb="4" eb="5">
      <t>ケイ</t>
    </rPh>
    <rPh sb="6" eb="7">
      <t>ザン</t>
    </rPh>
    <rPh sb="8" eb="9">
      <t>シキ</t>
    </rPh>
    <phoneticPr fontId="36"/>
  </si>
  <si>
    <t>書類作成</t>
    <rPh sb="0" eb="2">
      <t>ショルイ</t>
    </rPh>
    <rPh sb="2" eb="4">
      <t>サクセイ</t>
    </rPh>
    <phoneticPr fontId="36"/>
  </si>
  <si>
    <t>関係機関打合せ協議</t>
    <phoneticPr fontId="36"/>
  </si>
  <si>
    <t>申請第</t>
    <rPh sb="0" eb="2">
      <t>シンセイ</t>
    </rPh>
    <rPh sb="2" eb="3">
      <t>ダイ</t>
    </rPh>
    <phoneticPr fontId="36"/>
  </si>
  <si>
    <t>建築等制限解除申請</t>
    <rPh sb="0" eb="2">
      <t>ケンチク</t>
    </rPh>
    <rPh sb="2" eb="3">
      <t>トウ</t>
    </rPh>
    <rPh sb="3" eb="5">
      <t>セイゲン</t>
    </rPh>
    <rPh sb="5" eb="7">
      <t>カイジョ</t>
    </rPh>
    <rPh sb="7" eb="9">
      <t>シンセイ</t>
    </rPh>
    <phoneticPr fontId="36"/>
  </si>
  <si>
    <t>変化率合計</t>
    <rPh sb="0" eb="2">
      <t>ヘンカ</t>
    </rPh>
    <rPh sb="2" eb="3">
      <t>リツ</t>
    </rPh>
    <rPh sb="3" eb="5">
      <t>ゴウケイ</t>
    </rPh>
    <phoneticPr fontId="36"/>
  </si>
  <si>
    <t>土地利用協議</t>
    <rPh sb="0" eb="2">
      <t>トチ</t>
    </rPh>
    <rPh sb="2" eb="4">
      <t>リヨウ</t>
    </rPh>
    <rPh sb="4" eb="6">
      <t>キョウギ</t>
    </rPh>
    <phoneticPr fontId="36"/>
  </si>
  <si>
    <t>小山町</t>
    <rPh sb="0" eb="3">
      <t>オヤマチョウ</t>
    </rPh>
    <phoneticPr fontId="36"/>
  </si>
  <si>
    <t>線形決定</t>
    <rPh sb="0" eb="2">
      <t>センケイ</t>
    </rPh>
    <rPh sb="2" eb="4">
      <t>ケッテイ</t>
    </rPh>
    <phoneticPr fontId="36"/>
  </si>
  <si>
    <t>図面編集</t>
    <rPh sb="0" eb="2">
      <t>ズメン</t>
    </rPh>
    <rPh sb="2" eb="4">
      <t>ヘンシュウ</t>
    </rPh>
    <phoneticPr fontId="36"/>
  </si>
  <si>
    <t>申請図書作成</t>
    <rPh sb="0" eb="2">
      <t>シンセイ</t>
    </rPh>
    <rPh sb="2" eb="4">
      <t>トショ</t>
    </rPh>
    <rPh sb="4" eb="6">
      <t>サクセイ</t>
    </rPh>
    <phoneticPr fontId="36"/>
  </si>
  <si>
    <t>河川占用許可申請</t>
    <rPh sb="0" eb="2">
      <t>カセン</t>
    </rPh>
    <rPh sb="2" eb="4">
      <t>センヨウ</t>
    </rPh>
    <rPh sb="4" eb="6">
      <t>キョカ</t>
    </rPh>
    <rPh sb="6" eb="8">
      <t>シンセイ</t>
    </rPh>
    <phoneticPr fontId="36"/>
  </si>
  <si>
    <t>排水許可</t>
    <rPh sb="0" eb="2">
      <t>ハイスイ</t>
    </rPh>
    <rPh sb="2" eb="4">
      <t>キョカ</t>
    </rPh>
    <phoneticPr fontId="36"/>
  </si>
  <si>
    <t>道路占用許可申請</t>
    <rPh sb="0" eb="2">
      <t>ドウロ</t>
    </rPh>
    <rPh sb="2" eb="4">
      <t>センヨウ</t>
    </rPh>
    <rPh sb="4" eb="6">
      <t>キョカ</t>
    </rPh>
    <rPh sb="6" eb="8">
      <t>シンセイ</t>
    </rPh>
    <phoneticPr fontId="36"/>
  </si>
  <si>
    <t>件</t>
    <rPh sb="0" eb="1">
      <t>ケン</t>
    </rPh>
    <phoneticPr fontId="36"/>
  </si>
  <si>
    <t>測量業務</t>
  </si>
  <si>
    <t>審査者氏名</t>
    <rPh sb="0" eb="2">
      <t>シンサ</t>
    </rPh>
    <rPh sb="2" eb="3">
      <t>シャ</t>
    </rPh>
    <rPh sb="3" eb="5">
      <t>シメイ</t>
    </rPh>
    <phoneticPr fontId="10"/>
  </si>
  <si>
    <t>工　　　種</t>
    <rPh sb="0" eb="1">
      <t>コウ</t>
    </rPh>
    <rPh sb="4" eb="5">
      <t>シュ</t>
    </rPh>
    <phoneticPr fontId="36"/>
  </si>
  <si>
    <t>数　量　総　括</t>
    <rPh sb="0" eb="1">
      <t>カズ</t>
    </rPh>
    <rPh sb="2" eb="3">
      <t>リョウ</t>
    </rPh>
    <rPh sb="4" eb="5">
      <t>フサ</t>
    </rPh>
    <rPh sb="6" eb="7">
      <t>クク</t>
    </rPh>
    <phoneticPr fontId="36"/>
  </si>
  <si>
    <t>変　化　率　計　算　表</t>
    <rPh sb="0" eb="1">
      <t>ヘン</t>
    </rPh>
    <rPh sb="2" eb="3">
      <t>カ</t>
    </rPh>
    <rPh sb="4" eb="5">
      <t>リツ</t>
    </rPh>
    <rPh sb="6" eb="7">
      <t>ケイ</t>
    </rPh>
    <rPh sb="8" eb="9">
      <t>サン</t>
    </rPh>
    <rPh sb="10" eb="11">
      <t>ヒョウ</t>
    </rPh>
    <phoneticPr fontId="36"/>
  </si>
  <si>
    <t>箇所</t>
    <rPh sb="0" eb="2">
      <t>カショ</t>
    </rPh>
    <phoneticPr fontId="36"/>
  </si>
  <si>
    <t>現地踏査</t>
    <rPh sb="0" eb="2">
      <t>ゲンチ</t>
    </rPh>
    <rPh sb="2" eb="4">
      <t>トウサ</t>
    </rPh>
    <phoneticPr fontId="36"/>
  </si>
  <si>
    <t>令和5年度　小山消防署庁舎建設工事　概算設計書（造成詳細設計：各種申請業務）</t>
    <rPh sb="0" eb="2">
      <t>レイワ</t>
    </rPh>
    <rPh sb="3" eb="5">
      <t>ネンド</t>
    </rPh>
    <rPh sb="6" eb="8">
      <t>オヤマ</t>
    </rPh>
    <rPh sb="8" eb="11">
      <t>ショウボウショ</t>
    </rPh>
    <rPh sb="11" eb="13">
      <t>チョウシャ</t>
    </rPh>
    <rPh sb="13" eb="17">
      <t>ケンセツコウジ</t>
    </rPh>
    <rPh sb="18" eb="20">
      <t>ガイサン</t>
    </rPh>
    <rPh sb="20" eb="23">
      <t>セッケイショ</t>
    </rPh>
    <rPh sb="24" eb="26">
      <t>ゾウセイ</t>
    </rPh>
    <rPh sb="26" eb="28">
      <t>ショウサイ</t>
    </rPh>
    <rPh sb="28" eb="30">
      <t>セッケイ</t>
    </rPh>
    <rPh sb="31" eb="33">
      <t>カクシュ</t>
    </rPh>
    <rPh sb="33" eb="37">
      <t>シンセイ</t>
    </rPh>
    <phoneticPr fontId="10"/>
  </si>
  <si>
    <t>基本</t>
    <rPh sb="0" eb="2">
      <t>キホン</t>
    </rPh>
    <phoneticPr fontId="36"/>
  </si>
  <si>
    <t>交通量</t>
    <rPh sb="0" eb="2">
      <t>コウツウ</t>
    </rPh>
    <rPh sb="2" eb="3">
      <t>リョウ</t>
    </rPh>
    <phoneticPr fontId="36"/>
  </si>
  <si>
    <t>曲線数</t>
    <rPh sb="0" eb="2">
      <t>キョクセン</t>
    </rPh>
    <rPh sb="2" eb="3">
      <t>スウ</t>
    </rPh>
    <phoneticPr fontId="36"/>
  </si>
  <si>
    <t>測点間隔</t>
    <rPh sb="0" eb="2">
      <t>ソクテン</t>
    </rPh>
    <rPh sb="2" eb="4">
      <t>カンカク</t>
    </rPh>
    <phoneticPr fontId="36"/>
  </si>
  <si>
    <t>一、業　務   箇  所</t>
    <rPh sb="0" eb="1">
      <t>イチ</t>
    </rPh>
    <rPh sb="2" eb="3">
      <t>ゴウ</t>
    </rPh>
    <rPh sb="4" eb="5">
      <t>ツトム</t>
    </rPh>
    <rPh sb="8" eb="12">
      <t>カショ</t>
    </rPh>
    <phoneticPr fontId="10"/>
  </si>
  <si>
    <t>一、業　務　金　額</t>
    <rPh sb="0" eb="1">
      <t>イチ</t>
    </rPh>
    <rPh sb="2" eb="3">
      <t>ゴウ</t>
    </rPh>
    <rPh sb="4" eb="5">
      <t>ツトム</t>
    </rPh>
    <rPh sb="6" eb="7">
      <t>カネ</t>
    </rPh>
    <rPh sb="8" eb="9">
      <t>ガク</t>
    </rPh>
    <phoneticPr fontId="10"/>
  </si>
  <si>
    <t>　　設計　令　和　　年　　月　　日</t>
    <rPh sb="2" eb="4">
      <t>セッケイ</t>
    </rPh>
    <rPh sb="5" eb="6">
      <t>レイ</t>
    </rPh>
    <rPh sb="7" eb="8">
      <t>ワ</t>
    </rPh>
    <rPh sb="10" eb="11">
      <t>ネン</t>
    </rPh>
    <rPh sb="13" eb="14">
      <t>ガツ</t>
    </rPh>
    <rPh sb="16" eb="17">
      <t>ヒ</t>
    </rPh>
    <phoneticPr fontId="10"/>
  </si>
  <si>
    <t>￥</t>
  </si>
  <si>
    <t>小山町　棚頭　地内</t>
    <rPh sb="0" eb="3">
      <t>オヤマチョウ</t>
    </rPh>
    <rPh sb="4" eb="6">
      <t>タナガシラ</t>
    </rPh>
    <rPh sb="7" eb="8">
      <t>チ</t>
    </rPh>
    <rPh sb="8" eb="9">
      <t>ナイ</t>
    </rPh>
    <phoneticPr fontId="10"/>
  </si>
  <si>
    <t>・</t>
  </si>
  <si>
    <t>一、業　務  概  要</t>
    <rPh sb="0" eb="1">
      <t>イチ</t>
    </rPh>
    <rPh sb="2" eb="3">
      <t>ゴウ</t>
    </rPh>
    <rPh sb="4" eb="5">
      <t>ツトム</t>
    </rPh>
    <rPh sb="7" eb="11">
      <t>ガイヨウ</t>
    </rPh>
    <phoneticPr fontId="10"/>
  </si>
  <si>
    <t>測　量　業　務　費　内　訳　書</t>
    <rPh sb="0" eb="1">
      <t>ソク</t>
    </rPh>
    <rPh sb="2" eb="3">
      <t>リョウ</t>
    </rPh>
    <rPh sb="4" eb="5">
      <t>ギョウ</t>
    </rPh>
    <rPh sb="6" eb="7">
      <t>ツトム</t>
    </rPh>
    <rPh sb="8" eb="9">
      <t>ヒ</t>
    </rPh>
    <rPh sb="10" eb="11">
      <t>ナイ</t>
    </rPh>
    <rPh sb="12" eb="13">
      <t>ヤク</t>
    </rPh>
    <rPh sb="14" eb="15">
      <t>ショ</t>
    </rPh>
    <phoneticPr fontId="3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</si>
</sst>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9">
    <numFmt numFmtId="176" formatCode="#,##0&quot;－&quot;"/>
    <numFmt numFmtId="177" formatCode="#,##0;[Red]#,##0"/>
    <numFmt numFmtId="178" formatCode="#,##0_ "/>
    <numFmt numFmtId="179" formatCode="0;[Red]0"/>
    <numFmt numFmtId="180" formatCode="0.000;[Red]0.000"/>
    <numFmt numFmtId="181" formatCode="#,##0_);\(#,##0\)"/>
    <numFmt numFmtId="182" formatCode="0.0_);[Red]\(0.0\)"/>
    <numFmt numFmtId="183" formatCode="0.0%"/>
    <numFmt numFmtId="184" formatCode="0_ "/>
    <numFmt numFmtId="185" formatCode="0.00;[Red]0.00"/>
    <numFmt numFmtId="186" formatCode="0.0;[Red]0.0"/>
    <numFmt numFmtId="187" formatCode="#,##0.00;[Red]#,##0.00"/>
    <numFmt numFmtId="188" formatCode="0.00_ "/>
    <numFmt numFmtId="189" formatCode="&quot;ａ&quot;&quot;＝&quot;0.00"/>
    <numFmt numFmtId="190" formatCode="#,##0.00_ ;[Red]\-#,##0.00\ "/>
    <numFmt numFmtId="191" formatCode="#,##0.0_ ;[Red]\-#,##0.0\ "/>
    <numFmt numFmtId="192" formatCode="#,##0_);[Red]\(#,##0\)"/>
    <numFmt numFmtId="193" formatCode="0.0_ "/>
    <numFmt numFmtId="194" formatCode="#,##0.000;[Red]#,##0.000"/>
  </numFmts>
  <fonts count="37">
    <font>
      <sz val="11"/>
      <color auto="1"/>
      <name val="ＭＳ Ｐゴシック"/>
      <family val="3"/>
    </font>
    <font>
      <sz val="11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1"/>
      <color indexed="9"/>
      <name val="Meiryo UI"/>
      <family val="3"/>
    </font>
    <font>
      <sz val="11"/>
      <color auto="1"/>
      <name val="ＭＳ Ｐゴシック"/>
      <family val="3"/>
    </font>
    <font>
      <sz val="11"/>
      <color auto="1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i/>
      <sz val="11"/>
      <color indexed="23"/>
      <name val="Meiryo UI"/>
      <family val="3"/>
    </font>
    <font>
      <sz val="11"/>
      <color indexed="10"/>
      <name val="Meiryo UI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b/>
      <sz val="14"/>
      <color auto="1"/>
      <name val="ＭＳ 明朝"/>
      <family val="1"/>
    </font>
    <font>
      <sz val="20"/>
      <color auto="1"/>
      <name val="ＭＳ 明朝"/>
      <family val="1"/>
    </font>
    <font>
      <sz val="14"/>
      <color auto="1"/>
      <name val="ＭＳ 明朝"/>
      <family val="1"/>
    </font>
    <font>
      <b/>
      <sz val="16"/>
      <color auto="1"/>
      <name val="ＭＳ 明朝"/>
      <family val="1"/>
    </font>
    <font>
      <b/>
      <sz val="20"/>
      <color auto="1"/>
      <name val="ＭＳ 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b/>
      <sz val="11"/>
      <color auto="1"/>
      <name val="ＭＳ Ｐ明朝"/>
      <family val="1"/>
    </font>
    <font>
      <sz val="22"/>
      <color auto="1"/>
      <name val="ＭＳ Ｐ明朝"/>
      <family val="1"/>
    </font>
    <font>
      <b/>
      <sz val="14"/>
      <color auto="1"/>
      <name val="ＭＳ Ｐゴシック"/>
      <family val="3"/>
    </font>
    <font>
      <sz val="14"/>
      <color auto="1"/>
      <name val="ＭＳ Ｐ明朝"/>
      <family val="1"/>
    </font>
    <font>
      <sz val="10"/>
      <color auto="1"/>
      <name val="ＭＳ 明朝"/>
      <family val="1"/>
    </font>
    <font>
      <b/>
      <sz val="12"/>
      <color auto="1"/>
      <name val="ＭＳ 明朝"/>
      <family val="1"/>
    </font>
    <font>
      <b/>
      <sz val="18"/>
      <color auto="1"/>
      <name val="ＭＳ 明朝"/>
      <family val="1"/>
    </font>
    <font>
      <sz val="6"/>
      <color auto="1"/>
      <name val="游ゴシック"/>
      <family val="3"/>
    </font>
    <font>
      <b/>
      <sz val="16"/>
      <color auto="1"/>
      <name val="ＭＳ Ｐ明朝"/>
      <family val="1"/>
    </font>
    <font>
      <b/>
      <sz val="10"/>
      <color auto="1"/>
      <name val="ＭＳ Ｐ明朝"/>
      <family val="1"/>
    </font>
    <font>
      <b/>
      <sz val="11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8"/>
      <color auto="1"/>
      <name val="ＭＳ Ｐ明朝"/>
      <family val="1"/>
    </font>
    <font>
      <sz val="14"/>
      <color auto="1"/>
      <name val="ＭＳ Ｐゴシック"/>
      <family val="3"/>
    </font>
    <font>
      <sz val="20"/>
      <color auto="1"/>
      <name val="ＭＳ Ｐ明朝"/>
      <family val="1"/>
    </font>
    <font>
      <sz val="6"/>
      <color auto="1"/>
      <name val="ＭＳ Ｐゴシック"/>
      <family val="3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3" borderId="1" applyNumberFormat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" fillId="7" borderId="4" applyNumberFormat="0" applyAlignment="0" applyProtection="0">
      <alignment vertical="center"/>
    </xf>
    <xf numFmtId="0" fontId="3" fillId="15" borderId="5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15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38" fontId="4" fillId="0" borderId="0" applyFont="0" applyFill="0" applyBorder="0" applyAlignment="0" applyProtection="0"/>
  </cellStyleXfs>
  <cellXfs count="364">
    <xf numFmtId="0" fontId="0" fillId="0" borderId="0" xfId="0"/>
    <xf numFmtId="0" fontId="11" fillId="0" borderId="0" xfId="0" applyFont="1"/>
    <xf numFmtId="0" fontId="12" fillId="0" borderId="10" xfId="0" applyFont="1" applyBorder="1" applyAlignment="1">
      <alignment vertical="center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/>
    <xf numFmtId="0" fontId="0" fillId="0" borderId="14" xfId="0" applyBorder="1" applyAlignment="1">
      <alignment vertical="center"/>
    </xf>
    <xf numFmtId="0" fontId="11" fillId="0" borderId="15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1" fillId="0" borderId="0" xfId="0" applyFont="1" applyBorder="1" applyAlignment="1"/>
    <xf numFmtId="0" fontId="11" fillId="0" borderId="16" xfId="0" applyFont="1" applyBorder="1"/>
    <xf numFmtId="0" fontId="0" fillId="0" borderId="0" xfId="0" applyBorder="1" applyAlignment="1">
      <alignment horizontal="distributed" vertic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/>
    <xf numFmtId="0" fontId="0" fillId="0" borderId="17" xfId="0" applyBorder="1" applyAlignment="1">
      <alignment vertical="center"/>
    </xf>
    <xf numFmtId="0" fontId="12" fillId="0" borderId="0" xfId="0" applyFont="1" applyBorder="1" applyAlignment="1"/>
    <xf numFmtId="0" fontId="15" fillId="0" borderId="0" xfId="0" applyFont="1" applyBorder="1" applyAlignment="1"/>
    <xf numFmtId="0" fontId="12" fillId="0" borderId="18" xfId="0" applyFont="1" applyBorder="1" applyAlignment="1">
      <alignment horizontal="distributed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distributed" vertical="center"/>
    </xf>
    <xf numFmtId="176" fontId="14" fillId="0" borderId="0" xfId="0" applyNumberFormat="1" applyFont="1" applyBorder="1" applyAlignment="1">
      <alignment horizontal="center"/>
    </xf>
    <xf numFmtId="176" fontId="17" fillId="0" borderId="0" xfId="0" applyNumberFormat="1" applyFont="1" applyBorder="1" applyAlignment="1">
      <alignment horizontal="center" shrinkToFi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76" fontId="2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Border="1" applyAlignment="1"/>
    <xf numFmtId="0" fontId="22" fillId="0" borderId="0" xfId="0" applyFont="1" applyAlignment="1"/>
    <xf numFmtId="0" fontId="12" fillId="0" borderId="14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/>
    </xf>
    <xf numFmtId="176" fontId="2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4" fillId="0" borderId="0" xfId="0" applyFont="1" applyAlignment="1"/>
    <xf numFmtId="0" fontId="25" fillId="0" borderId="0" xfId="0" applyFont="1" applyBorder="1"/>
    <xf numFmtId="0" fontId="12" fillId="0" borderId="17" xfId="0" applyFont="1" applyBorder="1" applyAlignment="1">
      <alignment horizontal="center" vertical="center"/>
    </xf>
    <xf numFmtId="0" fontId="26" fillId="0" borderId="0" xfId="0" applyFont="1" applyBorder="1"/>
    <xf numFmtId="0" fontId="0" fillId="0" borderId="0" xfId="0" applyAlignment="1"/>
    <xf numFmtId="0" fontId="11" fillId="0" borderId="0" xfId="0" applyFont="1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0" fontId="14" fillId="0" borderId="21" xfId="0" applyFont="1" applyBorder="1" applyAlignment="1">
      <alignment horizontal="center" shrinkToFit="1"/>
    </xf>
    <xf numFmtId="176" fontId="23" fillId="0" borderId="21" xfId="0" applyNumberFormat="1" applyFont="1" applyBorder="1" applyAlignment="1">
      <alignment horizontal="left"/>
    </xf>
    <xf numFmtId="0" fontId="11" fillId="0" borderId="22" xfId="0" applyFont="1" applyBorder="1"/>
    <xf numFmtId="0" fontId="2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0" fillId="0" borderId="23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3" xfId="0" applyFont="1" applyBorder="1" applyAlignment="1"/>
    <xf numFmtId="177" fontId="18" fillId="0" borderId="23" xfId="0" applyNumberFormat="1" applyFont="1" applyBorder="1" applyAlignment="1">
      <alignment vertical="center"/>
    </xf>
    <xf numFmtId="0" fontId="18" fillId="0" borderId="15" xfId="0" applyFont="1" applyBorder="1" applyAlignment="1"/>
    <xf numFmtId="0" fontId="0" fillId="0" borderId="0" xfId="0" applyBorder="1" applyAlignment="1"/>
    <xf numFmtId="177" fontId="20" fillId="0" borderId="23" xfId="0" applyNumberFormat="1" applyFont="1" applyBorder="1" applyAlignment="1">
      <alignment vertical="center"/>
    </xf>
    <xf numFmtId="177" fontId="30" fillId="0" borderId="23" xfId="0" applyNumberFormat="1" applyFont="1" applyBorder="1" applyAlignment="1">
      <alignment vertical="center"/>
    </xf>
    <xf numFmtId="177" fontId="20" fillId="0" borderId="15" xfId="0" applyNumberFormat="1" applyFont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24" xfId="0" applyFont="1" applyBorder="1" applyAlignment="1"/>
    <xf numFmtId="0" fontId="19" fillId="0" borderId="25" xfId="0" applyFont="1" applyBorder="1" applyAlignment="1"/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7" fontId="18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0" xfId="0" applyFont="1" applyBorder="1" applyAlignment="1"/>
    <xf numFmtId="0" fontId="19" fillId="0" borderId="15" xfId="0" applyFont="1" applyBorder="1" applyAlignment="1"/>
    <xf numFmtId="0" fontId="19" fillId="0" borderId="27" xfId="0" applyFont="1" applyBorder="1" applyAlignment="1"/>
    <xf numFmtId="0" fontId="19" fillId="0" borderId="26" xfId="0" applyFont="1" applyBorder="1" applyAlignment="1"/>
    <xf numFmtId="0" fontId="19" fillId="0" borderId="0" xfId="0" applyFont="1" applyBorder="1" applyAlignment="1"/>
    <xf numFmtId="0" fontId="0" fillId="0" borderId="27" xfId="0" applyFont="1" applyBorder="1" applyAlignment="1">
      <alignment horizontal="center" vertical="center"/>
    </xf>
    <xf numFmtId="9" fontId="18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8" xfId="0" applyFont="1" applyBorder="1" applyAlignment="1"/>
    <xf numFmtId="0" fontId="18" fillId="0" borderId="29" xfId="0" applyFont="1" applyBorder="1" applyAlignment="1"/>
    <xf numFmtId="0" fontId="19" fillId="0" borderId="28" xfId="0" applyFont="1" applyBorder="1" applyAlignment="1"/>
    <xf numFmtId="0" fontId="19" fillId="0" borderId="30" xfId="0" applyFont="1" applyBorder="1" applyAlignment="1"/>
    <xf numFmtId="0" fontId="19" fillId="0" borderId="31" xfId="0" applyFont="1" applyBorder="1" applyAlignment="1"/>
    <xf numFmtId="0" fontId="19" fillId="0" borderId="29" xfId="0" applyFont="1" applyBorder="1" applyAlignment="1"/>
    <xf numFmtId="178" fontId="18" fillId="0" borderId="28" xfId="0" applyNumberFormat="1" applyFont="1" applyBorder="1" applyAlignment="1">
      <alignment horizontal="center" vertical="center"/>
    </xf>
    <xf numFmtId="178" fontId="0" fillId="0" borderId="30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38" fontId="0" fillId="0" borderId="23" xfId="42" applyFont="1" applyBorder="1" applyAlignment="1">
      <alignment vertical="center"/>
    </xf>
    <xf numFmtId="38" fontId="30" fillId="0" borderId="23" xfId="42" applyFont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9" fillId="0" borderId="36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9" fillId="0" borderId="39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9" fillId="0" borderId="39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179" fontId="18" fillId="0" borderId="23" xfId="0" applyNumberFormat="1" applyFont="1" applyFill="1" applyBorder="1" applyAlignment="1">
      <alignment vertical="center"/>
    </xf>
    <xf numFmtId="180" fontId="18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/>
    <xf numFmtId="0" fontId="18" fillId="0" borderId="32" xfId="0" applyFont="1" applyFill="1" applyBorder="1" applyAlignment="1"/>
    <xf numFmtId="0" fontId="18" fillId="0" borderId="33" xfId="0" applyFont="1" applyFill="1" applyBorder="1" applyAlignment="1"/>
    <xf numFmtId="177" fontId="0" fillId="0" borderId="23" xfId="0" applyNumberForma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/>
    </xf>
    <xf numFmtId="177" fontId="18" fillId="0" borderId="37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177" fontId="19" fillId="0" borderId="37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177" fontId="18" fillId="0" borderId="25" xfId="0" applyNumberFormat="1" applyFont="1" applyFill="1" applyBorder="1" applyAlignment="1">
      <alignment horizontal="center" vertical="center"/>
    </xf>
    <xf numFmtId="177" fontId="19" fillId="0" borderId="37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181" fontId="18" fillId="0" borderId="37" xfId="0" applyNumberFormat="1" applyFont="1" applyFill="1" applyBorder="1" applyAlignment="1">
      <alignment vertical="center"/>
    </xf>
    <xf numFmtId="0" fontId="18" fillId="0" borderId="41" xfId="0" applyFont="1" applyFill="1" applyBorder="1" applyAlignment="1"/>
    <xf numFmtId="0" fontId="18" fillId="0" borderId="42" xfId="0" applyFont="1" applyFill="1" applyBorder="1" applyAlignment="1"/>
    <xf numFmtId="0" fontId="19" fillId="0" borderId="27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82" fontId="18" fillId="0" borderId="43" xfId="0" applyNumberFormat="1" applyFont="1" applyFill="1" applyBorder="1" applyAlignment="1">
      <alignment horizontal="center" vertical="center"/>
    </xf>
    <xf numFmtId="182" fontId="19" fillId="0" borderId="43" xfId="0" applyNumberFormat="1" applyFont="1" applyFill="1" applyBorder="1" applyAlignment="1">
      <alignment horizontal="center"/>
    </xf>
    <xf numFmtId="10" fontId="18" fillId="0" borderId="43" xfId="0" applyNumberFormat="1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left" vertical="center"/>
    </xf>
    <xf numFmtId="178" fontId="18" fillId="0" borderId="27" xfId="0" applyNumberFormat="1" applyFont="1" applyFill="1" applyBorder="1" applyAlignment="1">
      <alignment horizontal="center" vertical="center"/>
    </xf>
    <xf numFmtId="183" fontId="18" fillId="0" borderId="43" xfId="0" applyNumberFormat="1" applyFont="1" applyFill="1" applyBorder="1" applyAlignment="1">
      <alignment horizontal="center" vertical="center"/>
    </xf>
    <xf numFmtId="9" fontId="18" fillId="0" borderId="43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/>
    </xf>
    <xf numFmtId="178" fontId="18" fillId="0" borderId="40" xfId="0" applyNumberFormat="1" applyFont="1" applyFill="1" applyBorder="1" applyAlignment="1">
      <alignment vertical="center"/>
    </xf>
    <xf numFmtId="178" fontId="19" fillId="0" borderId="40" xfId="0" applyNumberFormat="1" applyFont="1" applyFill="1" applyBorder="1" applyAlignment="1">
      <alignment horizontal="center"/>
    </xf>
    <xf numFmtId="184" fontId="18" fillId="0" borderId="29" xfId="0" applyNumberFormat="1" applyFont="1" applyFill="1" applyBorder="1" applyAlignment="1">
      <alignment horizontal="center" vertical="center"/>
    </xf>
    <xf numFmtId="181" fontId="18" fillId="0" borderId="30" xfId="0" applyNumberFormat="1" applyFont="1" applyFill="1" applyBorder="1" applyAlignment="1">
      <alignment vertical="center"/>
    </xf>
    <xf numFmtId="178" fontId="19" fillId="0" borderId="30" xfId="0" applyNumberFormat="1" applyFont="1" applyFill="1" applyBorder="1" applyAlignment="1"/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 horizontal="right"/>
    </xf>
    <xf numFmtId="184" fontId="18" fillId="0" borderId="0" xfId="0" applyNumberFormat="1" applyFont="1" applyFill="1" applyBorder="1" applyAlignment="1">
      <alignment horizontal="center" vertical="center"/>
    </xf>
    <xf numFmtId="181" fontId="18" fillId="0" borderId="0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9" fillId="0" borderId="0" xfId="0" applyFont="1" applyFill="1" applyAlignment="1"/>
    <xf numFmtId="0" fontId="18" fillId="0" borderId="2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9" fontId="18" fillId="0" borderId="15" xfId="0" applyNumberFormat="1" applyFont="1" applyFill="1" applyBorder="1" applyAlignment="1">
      <alignment horizontal="left" vertical="center"/>
    </xf>
    <xf numFmtId="184" fontId="18" fillId="0" borderId="28" xfId="0" applyNumberFormat="1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185" fontId="18" fillId="0" borderId="41" xfId="0" applyNumberFormat="1" applyFont="1" applyBorder="1" applyAlignment="1">
      <alignment vertical="center"/>
    </xf>
    <xf numFmtId="185" fontId="18" fillId="0" borderId="42" xfId="0" applyNumberFormat="1" applyFont="1" applyBorder="1" applyAlignment="1">
      <alignment vertical="center"/>
    </xf>
    <xf numFmtId="186" fontId="18" fillId="0" borderId="23" xfId="0" applyNumberFormat="1" applyFont="1" applyBorder="1" applyAlignment="1">
      <alignment vertical="center"/>
    </xf>
    <xf numFmtId="186" fontId="18" fillId="0" borderId="41" xfId="0" applyNumberFormat="1" applyFont="1" applyBorder="1" applyAlignment="1">
      <alignment vertical="center"/>
    </xf>
    <xf numFmtId="186" fontId="18" fillId="0" borderId="42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77" fontId="18" fillId="0" borderId="37" xfId="0" applyNumberFormat="1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187" fontId="19" fillId="0" borderId="24" xfId="0" applyNumberFormat="1" applyFont="1" applyBorder="1" applyAlignment="1">
      <alignment horizontal="center" vertical="center"/>
    </xf>
    <xf numFmtId="187" fontId="19" fillId="0" borderId="25" xfId="0" applyNumberFormat="1" applyFont="1" applyBorder="1" applyAlignment="1">
      <alignment vertical="center"/>
    </xf>
    <xf numFmtId="178" fontId="19" fillId="0" borderId="25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23" fillId="17" borderId="0" xfId="0" applyFont="1" applyFill="1" applyAlignment="1">
      <alignment horizontal="center" vertical="center"/>
    </xf>
    <xf numFmtId="187" fontId="19" fillId="0" borderId="15" xfId="0" applyNumberFormat="1" applyFont="1" applyBorder="1" applyAlignment="1">
      <alignment horizontal="center" vertical="center"/>
    </xf>
    <xf numFmtId="187" fontId="19" fillId="0" borderId="27" xfId="0" applyNumberFormat="1" applyFont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/>
    </xf>
    <xf numFmtId="182" fontId="18" fillId="0" borderId="43" xfId="0" applyNumberFormat="1" applyFont="1" applyBorder="1" applyAlignment="1">
      <alignment horizontal="left" vertical="center"/>
    </xf>
    <xf numFmtId="187" fontId="19" fillId="2" borderId="27" xfId="0" applyNumberFormat="1" applyFont="1" applyFill="1" applyBorder="1" applyAlignment="1">
      <alignment vertical="center"/>
    </xf>
    <xf numFmtId="187" fontId="19" fillId="0" borderId="27" xfId="0" applyNumberFormat="1" applyFont="1" applyFill="1" applyBorder="1" applyAlignment="1">
      <alignment vertical="center"/>
    </xf>
    <xf numFmtId="10" fontId="18" fillId="0" borderId="15" xfId="0" applyNumberFormat="1" applyFont="1" applyBorder="1" applyAlignment="1">
      <alignment horizontal="center" vertical="center"/>
    </xf>
    <xf numFmtId="10" fontId="18" fillId="0" borderId="27" xfId="0" applyNumberFormat="1" applyFont="1" applyBorder="1" applyAlignment="1">
      <alignment horizontal="center" vertical="center"/>
    </xf>
    <xf numFmtId="188" fontId="19" fillId="0" borderId="27" xfId="0" applyNumberFormat="1" applyFont="1" applyBorder="1" applyAlignment="1">
      <alignment horizontal="center" vertical="center"/>
    </xf>
    <xf numFmtId="178" fontId="19" fillId="0" borderId="30" xfId="0" applyNumberFormat="1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80" fontId="18" fillId="0" borderId="41" xfId="0" applyNumberFormat="1" applyFont="1" applyFill="1" applyBorder="1" applyAlignment="1">
      <alignment vertical="center"/>
    </xf>
    <xf numFmtId="180" fontId="18" fillId="0" borderId="42" xfId="0" applyNumberFormat="1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178" fontId="18" fillId="0" borderId="41" xfId="0" applyNumberFormat="1" applyFont="1" applyFill="1" applyBorder="1" applyAlignment="1">
      <alignment vertical="center"/>
    </xf>
    <xf numFmtId="178" fontId="18" fillId="0" borderId="42" xfId="0" applyNumberFormat="1" applyFont="1" applyFill="1" applyBorder="1" applyAlignment="1">
      <alignment vertical="center"/>
    </xf>
    <xf numFmtId="177" fontId="18" fillId="0" borderId="41" xfId="0" applyNumberFormat="1" applyFont="1" applyFill="1" applyBorder="1" applyAlignment="1">
      <alignment vertical="center"/>
    </xf>
    <xf numFmtId="177" fontId="18" fillId="0" borderId="42" xfId="0" applyNumberFormat="1" applyFont="1" applyFill="1" applyBorder="1" applyAlignment="1">
      <alignment vertical="center"/>
    </xf>
    <xf numFmtId="177" fontId="18" fillId="0" borderId="25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182" fontId="18" fillId="0" borderId="15" xfId="0" applyNumberFormat="1" applyFont="1" applyFill="1" applyBorder="1" applyAlignment="1">
      <alignment horizontal="center" vertical="center"/>
    </xf>
    <xf numFmtId="182" fontId="18" fillId="0" borderId="27" xfId="0" applyNumberFormat="1" applyFont="1" applyFill="1" applyBorder="1" applyAlignment="1">
      <alignment horizontal="center" vertical="center"/>
    </xf>
    <xf numFmtId="178" fontId="18" fillId="0" borderId="28" xfId="0" applyNumberFormat="1" applyFont="1" applyFill="1" applyBorder="1" applyAlignment="1">
      <alignment vertical="center"/>
    </xf>
    <xf numFmtId="178" fontId="18" fillId="0" borderId="30" xfId="0" applyNumberFormat="1" applyFont="1" applyFill="1" applyBorder="1" applyAlignment="1">
      <alignment vertical="center"/>
    </xf>
    <xf numFmtId="0" fontId="29" fillId="0" borderId="44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29" fillId="0" borderId="49" xfId="0" applyFont="1" applyFill="1" applyBorder="1" applyAlignment="1">
      <alignment vertical="center"/>
    </xf>
    <xf numFmtId="0" fontId="29" fillId="0" borderId="50" xfId="0" applyFont="1" applyFill="1" applyBorder="1" applyAlignment="1">
      <alignment vertical="center"/>
    </xf>
    <xf numFmtId="0" fontId="30" fillId="0" borderId="40" xfId="0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177" fontId="19" fillId="0" borderId="37" xfId="0" applyNumberFormat="1" applyFont="1" applyFill="1" applyBorder="1" applyAlignment="1">
      <alignment horizontal="right" vertical="center"/>
    </xf>
    <xf numFmtId="0" fontId="19" fillId="0" borderId="37" xfId="0" applyFont="1" applyFill="1" applyBorder="1" applyAlignment="1">
      <alignment horizontal="right" vertical="center"/>
    </xf>
    <xf numFmtId="182" fontId="19" fillId="0" borderId="43" xfId="0" applyNumberFormat="1" applyFont="1" applyFill="1" applyBorder="1" applyAlignment="1">
      <alignment horizontal="left" vertical="center"/>
    </xf>
    <xf numFmtId="178" fontId="18" fillId="0" borderId="28" xfId="0" applyNumberFormat="1" applyFont="1" applyFill="1" applyBorder="1" applyAlignment="1">
      <alignment vertical="center" shrinkToFit="1"/>
    </xf>
    <xf numFmtId="178" fontId="18" fillId="0" borderId="30" xfId="0" applyNumberFormat="1" applyFont="1" applyFill="1" applyBorder="1" applyAlignment="1">
      <alignment vertical="center" shrinkToFit="1"/>
    </xf>
    <xf numFmtId="178" fontId="18" fillId="0" borderId="0" xfId="0" applyNumberFormat="1" applyFont="1" applyFill="1" applyBorder="1" applyAlignment="1">
      <alignment vertical="center"/>
    </xf>
    <xf numFmtId="178" fontId="18" fillId="0" borderId="51" xfId="0" applyNumberFormat="1" applyFont="1" applyFill="1" applyBorder="1" applyAlignment="1">
      <alignment vertical="center" shrinkToFit="1"/>
    </xf>
    <xf numFmtId="178" fontId="18" fillId="0" borderId="51" xfId="0" applyNumberFormat="1" applyFont="1" applyFill="1" applyBorder="1" applyAlignment="1">
      <alignment vertical="center"/>
    </xf>
    <xf numFmtId="0" fontId="18" fillId="0" borderId="0" xfId="0" applyFont="1" applyFill="1" applyAlignment="1"/>
    <xf numFmtId="0" fontId="1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18" fillId="0" borderId="52" xfId="0" applyFont="1" applyFill="1" applyBorder="1" applyAlignment="1"/>
    <xf numFmtId="0" fontId="18" fillId="0" borderId="53" xfId="0" applyFont="1" applyFill="1" applyBorder="1" applyAlignment="1"/>
    <xf numFmtId="0" fontId="18" fillId="0" borderId="54" xfId="0" applyFont="1" applyFill="1" applyBorder="1" applyAlignment="1"/>
    <xf numFmtId="189" fontId="19" fillId="0" borderId="24" xfId="0" applyNumberFormat="1" applyFont="1" applyFill="1" applyBorder="1" applyAlignment="1">
      <alignment horizontal="left" vertical="center"/>
    </xf>
    <xf numFmtId="189" fontId="19" fillId="0" borderId="25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8" fillId="0" borderId="55" xfId="0" applyFont="1" applyFill="1" applyBorder="1" applyAlignment="1"/>
    <xf numFmtId="0" fontId="18" fillId="0" borderId="56" xfId="0" applyFont="1" applyFill="1" applyBorder="1" applyAlignment="1"/>
    <xf numFmtId="0" fontId="18" fillId="0" borderId="57" xfId="0" applyFont="1" applyFill="1" applyBorder="1" applyAlignment="1"/>
    <xf numFmtId="0" fontId="19" fillId="0" borderId="43" xfId="0" applyFont="1" applyFill="1" applyBorder="1" applyAlignment="1">
      <alignment vertical="center"/>
    </xf>
    <xf numFmtId="190" fontId="19" fillId="0" borderId="15" xfId="42" applyNumberFormat="1" applyFont="1" applyFill="1" applyBorder="1" applyAlignment="1">
      <alignment horizontal="center" vertical="center"/>
    </xf>
    <xf numFmtId="191" fontId="19" fillId="0" borderId="27" xfId="42" applyNumberFormat="1" applyFont="1" applyFill="1" applyBorder="1" applyAlignment="1">
      <alignment horizontal="center" vertical="center"/>
    </xf>
    <xf numFmtId="189" fontId="19" fillId="0" borderId="15" xfId="0" applyNumberFormat="1" applyFont="1" applyFill="1" applyBorder="1" applyAlignment="1">
      <alignment horizontal="left" vertical="center"/>
    </xf>
    <xf numFmtId="189" fontId="19" fillId="0" borderId="27" xfId="0" applyNumberFormat="1" applyFont="1" applyFill="1" applyBorder="1" applyAlignment="1">
      <alignment horizontal="left" vertical="center"/>
    </xf>
    <xf numFmtId="0" fontId="18" fillId="0" borderId="43" xfId="0" applyFont="1" applyFill="1" applyBorder="1" applyAlignment="1">
      <alignment vertical="center"/>
    </xf>
    <xf numFmtId="0" fontId="18" fillId="0" borderId="58" xfId="0" applyFont="1" applyFill="1" applyBorder="1" applyAlignment="1"/>
    <xf numFmtId="0" fontId="18" fillId="0" borderId="59" xfId="0" applyFont="1" applyFill="1" applyBorder="1" applyAlignment="1"/>
    <xf numFmtId="0" fontId="18" fillId="0" borderId="60" xfId="0" applyFont="1" applyFill="1" applyBorder="1" applyAlignment="1"/>
    <xf numFmtId="0" fontId="19" fillId="0" borderId="40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/>
    </xf>
    <xf numFmtId="189" fontId="19" fillId="0" borderId="28" xfId="0" applyNumberFormat="1" applyFont="1" applyFill="1" applyBorder="1" applyAlignment="1">
      <alignment horizontal="left" vertical="center"/>
    </xf>
    <xf numFmtId="189" fontId="19" fillId="0" borderId="30" xfId="0" applyNumberFormat="1" applyFont="1" applyFill="1" applyBorder="1" applyAlignment="1">
      <alignment horizontal="left" vertical="center"/>
    </xf>
    <xf numFmtId="0" fontId="18" fillId="0" borderId="40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32" fillId="0" borderId="27" xfId="0" applyFont="1" applyFill="1" applyBorder="1" applyAlignment="1">
      <alignment horizontal="right"/>
    </xf>
    <xf numFmtId="0" fontId="32" fillId="0" borderId="42" xfId="0" applyFont="1" applyFill="1" applyBorder="1" applyAlignment="1"/>
    <xf numFmtId="177" fontId="18" fillId="0" borderId="23" xfId="0" applyNumberFormat="1" applyFont="1" applyFill="1" applyBorder="1" applyAlignment="1"/>
    <xf numFmtId="186" fontId="18" fillId="0" borderId="28" xfId="0" applyNumberFormat="1" applyFont="1" applyFill="1" applyBorder="1" applyAlignment="1">
      <alignment horizontal="center" vertical="center"/>
    </xf>
    <xf numFmtId="177" fontId="18" fillId="0" borderId="30" xfId="0" applyNumberFormat="1" applyFont="1" applyFill="1" applyBorder="1" applyAlignment="1">
      <alignment vertical="center"/>
    </xf>
    <xf numFmtId="186" fontId="18" fillId="0" borderId="41" xfId="0" applyNumberFormat="1" applyFont="1" applyFill="1" applyBorder="1" applyAlignment="1">
      <alignment horizontal="center" vertical="center"/>
    </xf>
    <xf numFmtId="186" fontId="18" fillId="0" borderId="41" xfId="0" applyNumberFormat="1" applyFont="1" applyFill="1" applyBorder="1" applyAlignment="1"/>
    <xf numFmtId="177" fontId="18" fillId="0" borderId="42" xfId="0" applyNumberFormat="1" applyFont="1" applyFill="1" applyBorder="1" applyAlignment="1"/>
    <xf numFmtId="177" fontId="19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2" fillId="0" borderId="27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Fill="1" applyBorder="1" applyAlignment="1">
      <alignment horizontal="right"/>
    </xf>
    <xf numFmtId="177" fontId="18" fillId="0" borderId="15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32" fillId="0" borderId="27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/>
    </xf>
    <xf numFmtId="187" fontId="18" fillId="0" borderId="15" xfId="0" applyNumberFormat="1" applyFont="1" applyFill="1" applyBorder="1" applyAlignment="1">
      <alignment horizontal="center" vertical="center"/>
    </xf>
    <xf numFmtId="187" fontId="18" fillId="0" borderId="0" xfId="0" applyNumberFormat="1" applyFont="1" applyFill="1" applyAlignment="1">
      <alignment horizontal="center" vertical="center"/>
    </xf>
    <xf numFmtId="183" fontId="18" fillId="0" borderId="42" xfId="0" applyNumberFormat="1" applyFont="1" applyFill="1" applyBorder="1" applyAlignment="1">
      <alignment vertical="center"/>
    </xf>
    <xf numFmtId="183" fontId="18" fillId="0" borderId="15" xfId="0" applyNumberFormat="1" applyFont="1" applyFill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185" fontId="18" fillId="0" borderId="42" xfId="0" applyNumberFormat="1" applyFont="1" applyFill="1" applyBorder="1" applyAlignment="1"/>
    <xf numFmtId="0" fontId="0" fillId="0" borderId="51" xfId="0" applyFill="1" applyBorder="1" applyAlignment="1"/>
    <xf numFmtId="0" fontId="0" fillId="0" borderId="42" xfId="0" applyFill="1" applyBorder="1" applyAlignment="1"/>
    <xf numFmtId="177" fontId="18" fillId="0" borderId="51" xfId="0" applyNumberFormat="1" applyFont="1" applyFill="1" applyBorder="1" applyAlignment="1"/>
    <xf numFmtId="0" fontId="18" fillId="0" borderId="51" xfId="0" applyFont="1" applyFill="1" applyBorder="1" applyAlignment="1"/>
    <xf numFmtId="192" fontId="18" fillId="0" borderId="41" xfId="0" applyNumberFormat="1" applyFont="1" applyFill="1" applyBorder="1" applyAlignment="1"/>
    <xf numFmtId="0" fontId="0" fillId="0" borderId="15" xfId="0" applyFill="1" applyBorder="1" applyAlignment="1">
      <alignment horizontal="right" vertical="center"/>
    </xf>
    <xf numFmtId="183" fontId="18" fillId="0" borderId="42" xfId="0" applyNumberFormat="1" applyFont="1" applyFill="1" applyBorder="1" applyAlignment="1"/>
    <xf numFmtId="0" fontId="19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0" fillId="0" borderId="30" xfId="0" applyFont="1" applyFill="1" applyBorder="1" applyAlignment="1">
      <alignment vertical="center"/>
    </xf>
    <xf numFmtId="38" fontId="18" fillId="0" borderId="23" xfId="42" applyFont="1" applyFill="1" applyBorder="1" applyAlignment="1">
      <alignment vertical="center"/>
    </xf>
    <xf numFmtId="38" fontId="18" fillId="0" borderId="41" xfId="42" applyFont="1" applyFill="1" applyBorder="1" applyAlignment="1">
      <alignment vertical="center"/>
    </xf>
    <xf numFmtId="38" fontId="18" fillId="0" borderId="42" xfId="42" applyFont="1" applyFill="1" applyBorder="1" applyAlignment="1">
      <alignment vertical="center"/>
    </xf>
    <xf numFmtId="177" fontId="18" fillId="0" borderId="24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177" fontId="19" fillId="0" borderId="24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182" fontId="18" fillId="0" borderId="15" xfId="0" applyNumberFormat="1" applyFont="1" applyFill="1" applyBorder="1" applyAlignment="1">
      <alignment horizontal="left" vertical="center"/>
    </xf>
    <xf numFmtId="182" fontId="18" fillId="0" borderId="27" xfId="0" applyNumberFormat="1" applyFont="1" applyFill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vertical="center" shrinkToFit="1"/>
    </xf>
    <xf numFmtId="0" fontId="23" fillId="0" borderId="1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7" xfId="0" applyFont="1" applyBorder="1" applyAlignment="1">
      <alignment vertical="center" shrinkToFit="1"/>
    </xf>
    <xf numFmtId="0" fontId="35" fillId="0" borderId="2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193" fontId="19" fillId="0" borderId="27" xfId="0" applyNumberFormat="1" applyFont="1" applyFill="1" applyBorder="1" applyAlignment="1">
      <alignment vertical="center"/>
    </xf>
    <xf numFmtId="0" fontId="19" fillId="0" borderId="24" xfId="0" applyFont="1" applyBorder="1" applyAlignment="1">
      <alignment vertical="center" shrinkToFit="1"/>
    </xf>
    <xf numFmtId="0" fontId="19" fillId="0" borderId="15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 shrinkToFit="1"/>
    </xf>
    <xf numFmtId="0" fontId="3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19" fillId="0" borderId="15" xfId="0" applyFont="1" applyBorder="1" applyAlignment="1">
      <alignment horizontal="right" vertical="center"/>
    </xf>
    <xf numFmtId="194" fontId="19" fillId="0" borderId="27" xfId="0" applyNumberFormat="1" applyFont="1" applyBorder="1" applyAlignment="1">
      <alignment vertical="center"/>
    </xf>
    <xf numFmtId="0" fontId="0" fillId="0" borderId="27" xfId="0" applyBorder="1" applyAlignment="1"/>
    <xf numFmtId="0" fontId="0" fillId="0" borderId="28" xfId="0" applyBorder="1" applyAlignment="1">
      <alignment vertical="center" shrinkToFit="1"/>
    </xf>
    <xf numFmtId="0" fontId="23" fillId="0" borderId="25" xfId="0" applyFont="1" applyBorder="1" applyAlignment="1">
      <alignment horizontal="center" vertical="center"/>
    </xf>
    <xf numFmtId="193" fontId="19" fillId="2" borderId="27" xfId="0" applyNumberFormat="1" applyFont="1" applyFill="1" applyBorder="1" applyAlignment="1">
      <alignment vertical="center"/>
    </xf>
    <xf numFmtId="177" fontId="19" fillId="0" borderId="27" xfId="0" applyNumberFormat="1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438150</xdr:colOff>
      <xdr:row>27</xdr:row>
      <xdr:rowOff>9525</xdr:rowOff>
    </xdr:from>
    <xdr:to xmlns:xdr="http://schemas.openxmlformats.org/drawingml/2006/spreadsheetDrawing">
      <xdr:col>10</xdr:col>
      <xdr:colOff>228600</xdr:colOff>
      <xdr:row>28</xdr:row>
      <xdr:rowOff>0</xdr:rowOff>
    </xdr:to>
    <xdr:sp macro="" textlink="">
      <xdr:nvSpPr>
        <xdr:cNvPr id="5512" name="Rectangle 5"/>
        <xdr:cNvSpPr>
          <a:spLocks noChangeArrowheads="1"/>
        </xdr:cNvSpPr>
      </xdr:nvSpPr>
      <xdr:spPr>
        <a:xfrm>
          <a:off x="8686800" y="6191250"/>
          <a:ext cx="485775" cy="21209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0.44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438150</xdr:colOff>
      <xdr:row>27</xdr:row>
      <xdr:rowOff>9525</xdr:rowOff>
    </xdr:from>
    <xdr:to xmlns:xdr="http://schemas.openxmlformats.org/drawingml/2006/spreadsheetDrawing">
      <xdr:col>16</xdr:col>
      <xdr:colOff>276225</xdr:colOff>
      <xdr:row>27</xdr:row>
      <xdr:rowOff>145415</xdr:rowOff>
    </xdr:to>
    <xdr:sp macro="" textlink="">
      <xdr:nvSpPr>
        <xdr:cNvPr id="5513" name="Rectangle 6"/>
        <xdr:cNvSpPr>
          <a:spLocks noChangeArrowheads="1"/>
        </xdr:cNvSpPr>
      </xdr:nvSpPr>
      <xdr:spPr>
        <a:xfrm>
          <a:off x="12763500" y="6191250"/>
          <a:ext cx="523875" cy="13589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0.44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438785</xdr:colOff>
      <xdr:row>23</xdr:row>
      <xdr:rowOff>9525</xdr:rowOff>
    </xdr:from>
    <xdr:to xmlns:xdr="http://schemas.openxmlformats.org/drawingml/2006/spreadsheetDrawing">
      <xdr:col>9</xdr:col>
      <xdr:colOff>734060</xdr:colOff>
      <xdr:row>23</xdr:row>
      <xdr:rowOff>164465</xdr:rowOff>
    </xdr:to>
    <xdr:sp macro="" textlink="">
      <xdr:nvSpPr>
        <xdr:cNvPr id="12675" name="Rectangle 1"/>
        <xdr:cNvSpPr>
          <a:spLocks noChangeArrowheads="1"/>
        </xdr:cNvSpPr>
      </xdr:nvSpPr>
      <xdr:spPr>
        <a:xfrm>
          <a:off x="8658860" y="5151120"/>
          <a:ext cx="295275" cy="15494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0.45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438150</xdr:colOff>
      <xdr:row>23</xdr:row>
      <xdr:rowOff>9525</xdr:rowOff>
    </xdr:from>
    <xdr:to xmlns:xdr="http://schemas.openxmlformats.org/drawingml/2006/spreadsheetDrawing">
      <xdr:col>16</xdr:col>
      <xdr:colOff>266700</xdr:colOff>
      <xdr:row>23</xdr:row>
      <xdr:rowOff>164465</xdr:rowOff>
    </xdr:to>
    <xdr:sp macro="" textlink="">
      <xdr:nvSpPr>
        <xdr:cNvPr id="12676" name="Rectangle 2"/>
        <xdr:cNvSpPr>
          <a:spLocks noChangeArrowheads="1"/>
        </xdr:cNvSpPr>
      </xdr:nvSpPr>
      <xdr:spPr>
        <a:xfrm>
          <a:off x="12744450" y="5151120"/>
          <a:ext cx="514350" cy="15494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0.43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95250</xdr:colOff>
      <xdr:row>4</xdr:row>
      <xdr:rowOff>9525</xdr:rowOff>
    </xdr:from>
    <xdr:to xmlns:xdr="http://schemas.openxmlformats.org/drawingml/2006/spreadsheetDrawing">
      <xdr:col>3</xdr:col>
      <xdr:colOff>85725</xdr:colOff>
      <xdr:row>5</xdr:row>
      <xdr:rowOff>76835</xdr:rowOff>
    </xdr:to>
    <xdr:sp macro="" textlink="">
      <xdr:nvSpPr>
        <xdr:cNvPr id="38739" name="Rectangle 47"/>
        <xdr:cNvSpPr>
          <a:spLocks noChangeArrowheads="1"/>
        </xdr:cNvSpPr>
      </xdr:nvSpPr>
      <xdr:spPr>
        <a:xfrm>
          <a:off x="1562100" y="77152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5</xdr:row>
      <xdr:rowOff>9525</xdr:rowOff>
    </xdr:from>
    <xdr:to xmlns:xdr="http://schemas.openxmlformats.org/drawingml/2006/spreadsheetDrawing">
      <xdr:col>1</xdr:col>
      <xdr:colOff>200025</xdr:colOff>
      <xdr:row>6</xdr:row>
      <xdr:rowOff>114935</xdr:rowOff>
    </xdr:to>
    <xdr:sp macro="" textlink="">
      <xdr:nvSpPr>
        <xdr:cNvPr id="38740" name="Rectangle 48"/>
        <xdr:cNvSpPr>
          <a:spLocks noChangeArrowheads="1"/>
        </xdr:cNvSpPr>
      </xdr:nvSpPr>
      <xdr:spPr>
        <a:xfrm>
          <a:off x="238125" y="94297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47625</xdr:colOff>
      <xdr:row>27</xdr:row>
      <xdr:rowOff>29210</xdr:rowOff>
    </xdr:from>
    <xdr:to xmlns:xdr="http://schemas.openxmlformats.org/drawingml/2006/spreadsheetDrawing">
      <xdr:col>1</xdr:col>
      <xdr:colOff>695960</xdr:colOff>
      <xdr:row>28</xdr:row>
      <xdr:rowOff>133985</xdr:rowOff>
    </xdr:to>
    <xdr:sp macro="" textlink="">
      <xdr:nvSpPr>
        <xdr:cNvPr id="38741" name="AutoShape 53"/>
        <xdr:cNvSpPr>
          <a:spLocks noChangeArrowheads="1"/>
        </xdr:cNvSpPr>
      </xdr:nvSpPr>
      <xdr:spPr>
        <a:xfrm>
          <a:off x="781050" y="4734560"/>
          <a:ext cx="648335" cy="276225"/>
        </a:xfrm>
        <a:prstGeom prst="bracketPair">
          <a:avLst>
            <a:gd name="adj" fmla="val 16669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</xdr:col>
      <xdr:colOff>133350</xdr:colOff>
      <xdr:row>28</xdr:row>
      <xdr:rowOff>0</xdr:rowOff>
    </xdr:from>
    <xdr:to xmlns:xdr="http://schemas.openxmlformats.org/drawingml/2006/spreadsheetDrawing">
      <xdr:col>1</xdr:col>
      <xdr:colOff>657225</xdr:colOff>
      <xdr:row>28</xdr:row>
      <xdr:rowOff>0</xdr:rowOff>
    </xdr:to>
    <xdr:sp macro="" textlink="">
      <xdr:nvSpPr>
        <xdr:cNvPr id="38742" name="Line 54"/>
        <xdr:cNvSpPr>
          <a:spLocks noChangeShapeType="1"/>
        </xdr:cNvSpPr>
      </xdr:nvSpPr>
      <xdr:spPr>
        <a:xfrm>
          <a:off x="866775" y="4876800"/>
          <a:ext cx="523875" cy="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95250</xdr:colOff>
      <xdr:row>47</xdr:row>
      <xdr:rowOff>9525</xdr:rowOff>
    </xdr:from>
    <xdr:to xmlns:xdr="http://schemas.openxmlformats.org/drawingml/2006/spreadsheetDrawing">
      <xdr:col>3</xdr:col>
      <xdr:colOff>85725</xdr:colOff>
      <xdr:row>48</xdr:row>
      <xdr:rowOff>76835</xdr:rowOff>
    </xdr:to>
    <xdr:sp macro="" textlink="">
      <xdr:nvSpPr>
        <xdr:cNvPr id="38743" name="Rectangle 47"/>
        <xdr:cNvSpPr>
          <a:spLocks noChangeArrowheads="1"/>
        </xdr:cNvSpPr>
      </xdr:nvSpPr>
      <xdr:spPr>
        <a:xfrm>
          <a:off x="1562100" y="822007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48</xdr:row>
      <xdr:rowOff>9525</xdr:rowOff>
    </xdr:from>
    <xdr:to xmlns:xdr="http://schemas.openxmlformats.org/drawingml/2006/spreadsheetDrawing">
      <xdr:col>1</xdr:col>
      <xdr:colOff>200025</xdr:colOff>
      <xdr:row>49</xdr:row>
      <xdr:rowOff>114935</xdr:rowOff>
    </xdr:to>
    <xdr:sp macro="" textlink="">
      <xdr:nvSpPr>
        <xdr:cNvPr id="38744" name="Rectangle 48"/>
        <xdr:cNvSpPr>
          <a:spLocks noChangeArrowheads="1"/>
        </xdr:cNvSpPr>
      </xdr:nvSpPr>
      <xdr:spPr>
        <a:xfrm>
          <a:off x="238125" y="839152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47625</xdr:colOff>
      <xdr:row>70</xdr:row>
      <xdr:rowOff>29210</xdr:rowOff>
    </xdr:from>
    <xdr:to xmlns:xdr="http://schemas.openxmlformats.org/drawingml/2006/spreadsheetDrawing">
      <xdr:col>1</xdr:col>
      <xdr:colOff>695960</xdr:colOff>
      <xdr:row>71</xdr:row>
      <xdr:rowOff>133985</xdr:rowOff>
    </xdr:to>
    <xdr:sp macro="" textlink="">
      <xdr:nvSpPr>
        <xdr:cNvPr id="38745" name="AutoShape 53"/>
        <xdr:cNvSpPr>
          <a:spLocks noChangeArrowheads="1"/>
        </xdr:cNvSpPr>
      </xdr:nvSpPr>
      <xdr:spPr>
        <a:xfrm>
          <a:off x="781050" y="12183110"/>
          <a:ext cx="648335" cy="276225"/>
        </a:xfrm>
        <a:prstGeom prst="bracketPair">
          <a:avLst>
            <a:gd name="adj" fmla="val 16669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</xdr:col>
      <xdr:colOff>133350</xdr:colOff>
      <xdr:row>71</xdr:row>
      <xdr:rowOff>0</xdr:rowOff>
    </xdr:from>
    <xdr:to xmlns:xdr="http://schemas.openxmlformats.org/drawingml/2006/spreadsheetDrawing">
      <xdr:col>1</xdr:col>
      <xdr:colOff>657225</xdr:colOff>
      <xdr:row>71</xdr:row>
      <xdr:rowOff>0</xdr:rowOff>
    </xdr:to>
    <xdr:sp macro="" textlink="">
      <xdr:nvSpPr>
        <xdr:cNvPr id="38746" name="Line 54"/>
        <xdr:cNvSpPr>
          <a:spLocks noChangeShapeType="1"/>
        </xdr:cNvSpPr>
      </xdr:nvSpPr>
      <xdr:spPr>
        <a:xfrm>
          <a:off x="866775" y="12325350"/>
          <a:ext cx="523875" cy="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95250</xdr:colOff>
      <xdr:row>176</xdr:row>
      <xdr:rowOff>9525</xdr:rowOff>
    </xdr:from>
    <xdr:to xmlns:xdr="http://schemas.openxmlformats.org/drawingml/2006/spreadsheetDrawing">
      <xdr:col>3</xdr:col>
      <xdr:colOff>85725</xdr:colOff>
      <xdr:row>177</xdr:row>
      <xdr:rowOff>76835</xdr:rowOff>
    </xdr:to>
    <xdr:sp macro="" textlink="">
      <xdr:nvSpPr>
        <xdr:cNvPr id="38747" name="Rectangle 9"/>
        <xdr:cNvSpPr>
          <a:spLocks noChangeArrowheads="1"/>
        </xdr:cNvSpPr>
      </xdr:nvSpPr>
      <xdr:spPr>
        <a:xfrm>
          <a:off x="1562100" y="3056572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177</xdr:row>
      <xdr:rowOff>9525</xdr:rowOff>
    </xdr:from>
    <xdr:to xmlns:xdr="http://schemas.openxmlformats.org/drawingml/2006/spreadsheetDrawing">
      <xdr:col>1</xdr:col>
      <xdr:colOff>200025</xdr:colOff>
      <xdr:row>178</xdr:row>
      <xdr:rowOff>114935</xdr:rowOff>
    </xdr:to>
    <xdr:sp macro="" textlink="">
      <xdr:nvSpPr>
        <xdr:cNvPr id="38748" name="Rectangle 10"/>
        <xdr:cNvSpPr>
          <a:spLocks noChangeArrowheads="1"/>
        </xdr:cNvSpPr>
      </xdr:nvSpPr>
      <xdr:spPr>
        <a:xfrm>
          <a:off x="238125" y="3073717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95250</xdr:colOff>
      <xdr:row>176</xdr:row>
      <xdr:rowOff>9525</xdr:rowOff>
    </xdr:from>
    <xdr:to xmlns:xdr="http://schemas.openxmlformats.org/drawingml/2006/spreadsheetDrawing">
      <xdr:col>3</xdr:col>
      <xdr:colOff>85725</xdr:colOff>
      <xdr:row>177</xdr:row>
      <xdr:rowOff>76835</xdr:rowOff>
    </xdr:to>
    <xdr:sp macro="" textlink="">
      <xdr:nvSpPr>
        <xdr:cNvPr id="38749" name="Rectangle 25"/>
        <xdr:cNvSpPr>
          <a:spLocks noChangeArrowheads="1"/>
        </xdr:cNvSpPr>
      </xdr:nvSpPr>
      <xdr:spPr>
        <a:xfrm>
          <a:off x="1562100" y="3056572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177</xdr:row>
      <xdr:rowOff>9525</xdr:rowOff>
    </xdr:from>
    <xdr:to xmlns:xdr="http://schemas.openxmlformats.org/drawingml/2006/spreadsheetDrawing">
      <xdr:col>1</xdr:col>
      <xdr:colOff>200025</xdr:colOff>
      <xdr:row>178</xdr:row>
      <xdr:rowOff>114935</xdr:rowOff>
    </xdr:to>
    <xdr:sp macro="" textlink="">
      <xdr:nvSpPr>
        <xdr:cNvPr id="38750" name="Rectangle 26"/>
        <xdr:cNvSpPr>
          <a:spLocks noChangeArrowheads="1"/>
        </xdr:cNvSpPr>
      </xdr:nvSpPr>
      <xdr:spPr>
        <a:xfrm>
          <a:off x="238125" y="3073717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95250</xdr:colOff>
      <xdr:row>90</xdr:row>
      <xdr:rowOff>9525</xdr:rowOff>
    </xdr:from>
    <xdr:to xmlns:xdr="http://schemas.openxmlformats.org/drawingml/2006/spreadsheetDrawing">
      <xdr:col>3</xdr:col>
      <xdr:colOff>85725</xdr:colOff>
      <xdr:row>91</xdr:row>
      <xdr:rowOff>76835</xdr:rowOff>
    </xdr:to>
    <xdr:sp macro="" textlink="">
      <xdr:nvSpPr>
        <xdr:cNvPr id="38751" name="Rectangle 9"/>
        <xdr:cNvSpPr>
          <a:spLocks noChangeArrowheads="1"/>
        </xdr:cNvSpPr>
      </xdr:nvSpPr>
      <xdr:spPr>
        <a:xfrm>
          <a:off x="1562100" y="1566862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91</xdr:row>
      <xdr:rowOff>9525</xdr:rowOff>
    </xdr:from>
    <xdr:to xmlns:xdr="http://schemas.openxmlformats.org/drawingml/2006/spreadsheetDrawing">
      <xdr:col>1</xdr:col>
      <xdr:colOff>200025</xdr:colOff>
      <xdr:row>92</xdr:row>
      <xdr:rowOff>114935</xdr:rowOff>
    </xdr:to>
    <xdr:sp macro="" textlink="">
      <xdr:nvSpPr>
        <xdr:cNvPr id="38752" name="Rectangle 10"/>
        <xdr:cNvSpPr>
          <a:spLocks noChangeArrowheads="1"/>
        </xdr:cNvSpPr>
      </xdr:nvSpPr>
      <xdr:spPr>
        <a:xfrm>
          <a:off x="238125" y="1584007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95250</xdr:colOff>
      <xdr:row>90</xdr:row>
      <xdr:rowOff>9525</xdr:rowOff>
    </xdr:from>
    <xdr:to xmlns:xdr="http://schemas.openxmlformats.org/drawingml/2006/spreadsheetDrawing">
      <xdr:col>3</xdr:col>
      <xdr:colOff>85725</xdr:colOff>
      <xdr:row>91</xdr:row>
      <xdr:rowOff>76835</xdr:rowOff>
    </xdr:to>
    <xdr:sp macro="" textlink="">
      <xdr:nvSpPr>
        <xdr:cNvPr id="38753" name="Rectangle 25"/>
        <xdr:cNvSpPr>
          <a:spLocks noChangeArrowheads="1"/>
        </xdr:cNvSpPr>
      </xdr:nvSpPr>
      <xdr:spPr>
        <a:xfrm>
          <a:off x="1562100" y="1566862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91</xdr:row>
      <xdr:rowOff>9525</xdr:rowOff>
    </xdr:from>
    <xdr:to xmlns:xdr="http://schemas.openxmlformats.org/drawingml/2006/spreadsheetDrawing">
      <xdr:col>1</xdr:col>
      <xdr:colOff>200025</xdr:colOff>
      <xdr:row>92</xdr:row>
      <xdr:rowOff>114935</xdr:rowOff>
    </xdr:to>
    <xdr:sp macro="" textlink="">
      <xdr:nvSpPr>
        <xdr:cNvPr id="38754" name="Rectangle 26"/>
        <xdr:cNvSpPr>
          <a:spLocks noChangeArrowheads="1"/>
        </xdr:cNvSpPr>
      </xdr:nvSpPr>
      <xdr:spPr>
        <a:xfrm>
          <a:off x="238125" y="1584007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95250</xdr:colOff>
      <xdr:row>133</xdr:row>
      <xdr:rowOff>9525</xdr:rowOff>
    </xdr:from>
    <xdr:to xmlns:xdr="http://schemas.openxmlformats.org/drawingml/2006/spreadsheetDrawing">
      <xdr:col>3</xdr:col>
      <xdr:colOff>85725</xdr:colOff>
      <xdr:row>134</xdr:row>
      <xdr:rowOff>76835</xdr:rowOff>
    </xdr:to>
    <xdr:sp macro="" textlink="">
      <xdr:nvSpPr>
        <xdr:cNvPr id="38755" name="Rectangle 9"/>
        <xdr:cNvSpPr>
          <a:spLocks noChangeArrowheads="1"/>
        </xdr:cNvSpPr>
      </xdr:nvSpPr>
      <xdr:spPr>
        <a:xfrm>
          <a:off x="1562100" y="2311717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134</xdr:row>
      <xdr:rowOff>9525</xdr:rowOff>
    </xdr:from>
    <xdr:to xmlns:xdr="http://schemas.openxmlformats.org/drawingml/2006/spreadsheetDrawing">
      <xdr:col>1</xdr:col>
      <xdr:colOff>200025</xdr:colOff>
      <xdr:row>135</xdr:row>
      <xdr:rowOff>114935</xdr:rowOff>
    </xdr:to>
    <xdr:sp macro="" textlink="">
      <xdr:nvSpPr>
        <xdr:cNvPr id="38756" name="Rectangle 10"/>
        <xdr:cNvSpPr>
          <a:spLocks noChangeArrowheads="1"/>
        </xdr:cNvSpPr>
      </xdr:nvSpPr>
      <xdr:spPr>
        <a:xfrm>
          <a:off x="238125" y="2328862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95250</xdr:colOff>
      <xdr:row>133</xdr:row>
      <xdr:rowOff>9525</xdr:rowOff>
    </xdr:from>
    <xdr:to xmlns:xdr="http://schemas.openxmlformats.org/drawingml/2006/spreadsheetDrawing">
      <xdr:col>3</xdr:col>
      <xdr:colOff>85725</xdr:colOff>
      <xdr:row>134</xdr:row>
      <xdr:rowOff>76835</xdr:rowOff>
    </xdr:to>
    <xdr:sp macro="" textlink="">
      <xdr:nvSpPr>
        <xdr:cNvPr id="38757" name="Rectangle 25"/>
        <xdr:cNvSpPr>
          <a:spLocks noChangeArrowheads="1"/>
        </xdr:cNvSpPr>
      </xdr:nvSpPr>
      <xdr:spPr>
        <a:xfrm>
          <a:off x="1562100" y="2311717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134</xdr:row>
      <xdr:rowOff>9525</xdr:rowOff>
    </xdr:from>
    <xdr:to xmlns:xdr="http://schemas.openxmlformats.org/drawingml/2006/spreadsheetDrawing">
      <xdr:col>1</xdr:col>
      <xdr:colOff>200025</xdr:colOff>
      <xdr:row>135</xdr:row>
      <xdr:rowOff>114935</xdr:rowOff>
    </xdr:to>
    <xdr:sp macro="" textlink="">
      <xdr:nvSpPr>
        <xdr:cNvPr id="38758" name="Rectangle 26"/>
        <xdr:cNvSpPr>
          <a:spLocks noChangeArrowheads="1"/>
        </xdr:cNvSpPr>
      </xdr:nvSpPr>
      <xdr:spPr>
        <a:xfrm>
          <a:off x="238125" y="2328862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95250</xdr:colOff>
      <xdr:row>219</xdr:row>
      <xdr:rowOff>9525</xdr:rowOff>
    </xdr:from>
    <xdr:to xmlns:xdr="http://schemas.openxmlformats.org/drawingml/2006/spreadsheetDrawing">
      <xdr:col>3</xdr:col>
      <xdr:colOff>85725</xdr:colOff>
      <xdr:row>220</xdr:row>
      <xdr:rowOff>76835</xdr:rowOff>
    </xdr:to>
    <xdr:sp macro="" textlink="">
      <xdr:nvSpPr>
        <xdr:cNvPr id="38759" name="Rectangle 9"/>
        <xdr:cNvSpPr>
          <a:spLocks noChangeArrowheads="1"/>
        </xdr:cNvSpPr>
      </xdr:nvSpPr>
      <xdr:spPr>
        <a:xfrm>
          <a:off x="1562100" y="3801427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220</xdr:row>
      <xdr:rowOff>9525</xdr:rowOff>
    </xdr:from>
    <xdr:to xmlns:xdr="http://schemas.openxmlformats.org/drawingml/2006/spreadsheetDrawing">
      <xdr:col>1</xdr:col>
      <xdr:colOff>200025</xdr:colOff>
      <xdr:row>221</xdr:row>
      <xdr:rowOff>114935</xdr:rowOff>
    </xdr:to>
    <xdr:sp macro="" textlink="">
      <xdr:nvSpPr>
        <xdr:cNvPr id="38760" name="Rectangle 10"/>
        <xdr:cNvSpPr>
          <a:spLocks noChangeArrowheads="1"/>
        </xdr:cNvSpPr>
      </xdr:nvSpPr>
      <xdr:spPr>
        <a:xfrm>
          <a:off x="238125" y="3818572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95250</xdr:colOff>
      <xdr:row>219</xdr:row>
      <xdr:rowOff>9525</xdr:rowOff>
    </xdr:from>
    <xdr:to xmlns:xdr="http://schemas.openxmlformats.org/drawingml/2006/spreadsheetDrawing">
      <xdr:col>3</xdr:col>
      <xdr:colOff>85725</xdr:colOff>
      <xdr:row>220</xdr:row>
      <xdr:rowOff>76835</xdr:rowOff>
    </xdr:to>
    <xdr:sp macro="" textlink="">
      <xdr:nvSpPr>
        <xdr:cNvPr id="38761" name="Rectangle 25"/>
        <xdr:cNvSpPr>
          <a:spLocks noChangeArrowheads="1"/>
        </xdr:cNvSpPr>
      </xdr:nvSpPr>
      <xdr:spPr>
        <a:xfrm>
          <a:off x="1562100" y="38014275"/>
          <a:ext cx="723900" cy="2387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職　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238125</xdr:colOff>
      <xdr:row>220</xdr:row>
      <xdr:rowOff>9525</xdr:rowOff>
    </xdr:from>
    <xdr:to xmlns:xdr="http://schemas.openxmlformats.org/drawingml/2006/spreadsheetDrawing">
      <xdr:col>1</xdr:col>
      <xdr:colOff>200025</xdr:colOff>
      <xdr:row>221</xdr:row>
      <xdr:rowOff>114935</xdr:rowOff>
    </xdr:to>
    <xdr:sp macro="" textlink="">
      <xdr:nvSpPr>
        <xdr:cNvPr id="38762" name="Rectangle 26"/>
        <xdr:cNvSpPr>
          <a:spLocks noChangeArrowheads="1"/>
        </xdr:cNvSpPr>
      </xdr:nvSpPr>
      <xdr:spPr>
        <a:xfrm>
          <a:off x="238125" y="38185725"/>
          <a:ext cx="695325" cy="276860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2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3:N70"/>
  <sheetViews>
    <sheetView tabSelected="1" view="pageBreakPreview" zoomScale="110" zoomScaleNormal="80" zoomScaleSheetLayoutView="110" workbookViewId="0">
      <selection activeCell="I16" sqref="I16"/>
    </sheetView>
  </sheetViews>
  <sheetFormatPr defaultColWidth="9" defaultRowHeight="13.5"/>
  <cols>
    <col min="1" max="4" width="10.625" style="1" customWidth="1"/>
    <col min="5" max="5" width="4.125" style="1" customWidth="1"/>
    <col min="6" max="6" width="15.75" style="1" customWidth="1"/>
    <col min="7" max="9" width="9" style="1"/>
    <col min="10" max="11" width="9.75" style="1" customWidth="1"/>
    <col min="12" max="14" width="9.625" style="1" customWidth="1"/>
    <col min="15" max="16384" width="9" style="1"/>
  </cols>
  <sheetData>
    <row r="1" spans="1:14" ht="14.25" customHeight="1"/>
    <row r="2" spans="1:14" ht="14.25" customHeight="1"/>
    <row r="3" spans="1:14" ht="27" customHeight="1">
      <c r="A3" s="2" t="s">
        <v>174</v>
      </c>
      <c r="B3" s="8"/>
      <c r="C3" s="8"/>
      <c r="D3" s="24"/>
      <c r="E3" s="27" t="s">
        <v>161</v>
      </c>
      <c r="F3" s="33"/>
      <c r="G3" s="42"/>
      <c r="H3" s="45"/>
      <c r="I3" s="51"/>
      <c r="J3" s="27" t="s">
        <v>49</v>
      </c>
      <c r="K3" s="33"/>
      <c r="L3" s="42"/>
      <c r="M3" s="45"/>
      <c r="N3" s="55"/>
    </row>
    <row r="4" spans="1:14" ht="12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6"/>
    </row>
    <row r="5" spans="1:14" ht="18" customHeight="1">
      <c r="A5" s="4"/>
      <c r="B5" s="10"/>
      <c r="C5" s="19"/>
      <c r="D5" s="10"/>
      <c r="E5" s="7"/>
      <c r="F5" s="7"/>
      <c r="G5" s="7"/>
      <c r="H5" s="7"/>
      <c r="I5" s="7"/>
      <c r="J5" s="7"/>
      <c r="K5" s="7"/>
      <c r="L5" s="7"/>
      <c r="M5" s="7"/>
      <c r="N5" s="57"/>
    </row>
    <row r="6" spans="1:14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7"/>
    </row>
    <row r="7" spans="1:14" ht="18" customHeight="1">
      <c r="A7" s="4"/>
      <c r="B7" s="7"/>
      <c r="C7" s="20"/>
      <c r="D7" s="20"/>
      <c r="E7" s="20"/>
      <c r="F7" s="20"/>
      <c r="G7" s="20"/>
      <c r="H7" s="20"/>
      <c r="I7" s="20"/>
      <c r="J7" s="20"/>
      <c r="K7" s="20"/>
      <c r="L7" s="7"/>
      <c r="M7" s="7"/>
      <c r="N7" s="57"/>
    </row>
    <row r="8" spans="1:14" ht="24" customHeight="1">
      <c r="A8" s="4"/>
      <c r="B8" s="11" t="s">
        <v>167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8"/>
    </row>
    <row r="9" spans="1:14" ht="18" customHeight="1">
      <c r="A9" s="4"/>
      <c r="B9" s="7"/>
      <c r="C9" s="7"/>
      <c r="D9" s="7"/>
      <c r="E9" s="7"/>
      <c r="F9" s="34"/>
      <c r="G9" s="34"/>
      <c r="H9" s="46"/>
      <c r="I9" s="7"/>
      <c r="J9" s="7"/>
      <c r="K9" s="7"/>
      <c r="L9" s="7"/>
      <c r="M9" s="7"/>
      <c r="N9" s="57"/>
    </row>
    <row r="10" spans="1:14" ht="22.5" customHeight="1">
      <c r="A10" s="4"/>
      <c r="B10" s="12" t="s">
        <v>173</v>
      </c>
      <c r="C10" s="21"/>
      <c r="D10" s="21"/>
      <c r="E10" s="28" t="s">
        <v>175</v>
      </c>
      <c r="F10" s="35">
        <f>総括表!G18</f>
        <v>9339000</v>
      </c>
      <c r="G10" s="35"/>
      <c r="H10" s="47"/>
      <c r="I10" s="47"/>
      <c r="J10" s="47"/>
      <c r="K10" s="47"/>
      <c r="L10" s="47"/>
      <c r="M10" s="47"/>
      <c r="N10" s="59"/>
    </row>
    <row r="11" spans="1:14" ht="12.75" customHeight="1">
      <c r="A11" s="4"/>
      <c r="B11" s="13"/>
      <c r="C11" s="22"/>
      <c r="D11" s="25"/>
      <c r="E11" s="7"/>
      <c r="F11" s="7"/>
      <c r="G11" s="7"/>
      <c r="H11" s="7"/>
      <c r="I11" s="7"/>
      <c r="J11" s="7"/>
      <c r="K11" s="7"/>
      <c r="L11" s="7"/>
      <c r="M11" s="7"/>
      <c r="N11" s="57"/>
    </row>
    <row r="12" spans="1:14" ht="13.5" customHeight="1">
      <c r="A12" s="4"/>
      <c r="B12" s="14"/>
      <c r="C12" s="14"/>
      <c r="D12" s="16"/>
      <c r="E12" s="7"/>
      <c r="F12" s="7"/>
      <c r="G12" s="7"/>
      <c r="H12" s="7"/>
      <c r="I12" s="7"/>
      <c r="J12" s="7"/>
      <c r="K12" s="7"/>
      <c r="L12" s="7"/>
      <c r="M12" s="7"/>
      <c r="N12" s="57"/>
    </row>
    <row r="13" spans="1:14" ht="18" customHeight="1">
      <c r="A13" s="4"/>
      <c r="B13" s="12" t="s">
        <v>172</v>
      </c>
      <c r="C13" s="21"/>
      <c r="D13" s="21"/>
      <c r="E13" s="12" t="s">
        <v>176</v>
      </c>
      <c r="F13" s="31"/>
      <c r="G13" s="7"/>
      <c r="H13" s="7"/>
      <c r="I13" s="7"/>
      <c r="J13" s="7"/>
      <c r="K13" s="7"/>
      <c r="L13" s="7"/>
      <c r="M13" s="7"/>
      <c r="N13" s="57"/>
    </row>
    <row r="14" spans="1:14" ht="12.75" customHeight="1">
      <c r="A14" s="4"/>
      <c r="B14" s="12"/>
      <c r="C14" s="12"/>
      <c r="D14" s="26"/>
      <c r="E14" s="12"/>
      <c r="F14" s="7"/>
      <c r="G14" s="7"/>
      <c r="H14" s="7"/>
      <c r="I14" s="7"/>
      <c r="J14" s="7"/>
      <c r="K14" s="7"/>
      <c r="L14" s="7"/>
      <c r="M14" s="7"/>
      <c r="N14" s="57"/>
    </row>
    <row r="15" spans="1:14" ht="12.75" customHeight="1">
      <c r="A15" s="4"/>
      <c r="B15" s="15"/>
      <c r="C15" s="15"/>
      <c r="D15" s="26"/>
      <c r="E15" s="12"/>
      <c r="F15" s="16"/>
      <c r="G15" s="7"/>
      <c r="H15" s="7"/>
      <c r="I15" s="7"/>
      <c r="J15" s="7"/>
      <c r="K15" s="7"/>
      <c r="L15" s="7"/>
      <c r="M15" s="7"/>
      <c r="N15" s="57"/>
    </row>
    <row r="16" spans="1:14" ht="21" customHeight="1">
      <c r="A16" s="4"/>
      <c r="B16" s="12" t="s">
        <v>178</v>
      </c>
      <c r="C16" s="21"/>
      <c r="D16" s="21"/>
      <c r="E16" s="29" t="s">
        <v>177</v>
      </c>
      <c r="F16" s="36" t="s">
        <v>22</v>
      </c>
      <c r="G16" s="37"/>
      <c r="H16" s="7"/>
      <c r="I16" s="7"/>
      <c r="J16" s="7"/>
      <c r="K16" s="54"/>
      <c r="L16" s="7"/>
      <c r="M16" s="7"/>
      <c r="N16" s="57"/>
    </row>
    <row r="17" spans="1:14" ht="20.25" customHeight="1">
      <c r="A17" s="4"/>
      <c r="B17" s="16"/>
      <c r="C17" s="16"/>
      <c r="D17" s="7"/>
      <c r="E17" s="29" t="s">
        <v>177</v>
      </c>
      <c r="F17" s="37" t="s">
        <v>26</v>
      </c>
      <c r="G17" s="37" t="s">
        <v>13</v>
      </c>
      <c r="H17" s="28"/>
      <c r="I17" s="28"/>
      <c r="J17" s="7"/>
      <c r="K17" s="7"/>
      <c r="L17" s="7"/>
      <c r="M17" s="7"/>
      <c r="N17" s="57"/>
    </row>
    <row r="18" spans="1:14" ht="20.25" customHeight="1">
      <c r="A18" s="4"/>
      <c r="B18" s="7"/>
      <c r="C18" s="7"/>
      <c r="D18" s="7"/>
      <c r="E18" s="29"/>
      <c r="F18" s="38" t="s">
        <v>29</v>
      </c>
      <c r="G18" s="38" t="s">
        <v>3</v>
      </c>
      <c r="H18" s="48"/>
      <c r="I18" s="48"/>
      <c r="J18" s="7"/>
      <c r="K18" s="7"/>
      <c r="L18" s="7"/>
      <c r="M18" s="7"/>
      <c r="N18" s="57"/>
    </row>
    <row r="19" spans="1:14" ht="20.25" customHeight="1">
      <c r="A19" s="4"/>
      <c r="B19" s="7"/>
      <c r="C19" s="7"/>
      <c r="D19" s="7"/>
      <c r="E19" s="30"/>
      <c r="F19" s="39"/>
      <c r="G19" s="38" t="s">
        <v>20</v>
      </c>
      <c r="H19" s="7"/>
      <c r="I19" s="7"/>
      <c r="J19" s="7"/>
      <c r="K19" s="7"/>
      <c r="L19" s="7"/>
      <c r="M19" s="7"/>
      <c r="N19" s="57"/>
    </row>
    <row r="20" spans="1:14" ht="20.25" customHeight="1">
      <c r="A20" s="4"/>
      <c r="B20" s="7"/>
      <c r="C20" s="7"/>
      <c r="D20" s="7"/>
      <c r="E20" s="30"/>
      <c r="F20" s="25"/>
      <c r="G20" s="7"/>
      <c r="H20" s="7"/>
      <c r="I20" s="7"/>
      <c r="J20" s="7"/>
      <c r="K20" s="7"/>
      <c r="L20" s="7"/>
      <c r="M20" s="7"/>
      <c r="N20" s="57"/>
    </row>
    <row r="21" spans="1:14" ht="20.25" customHeight="1">
      <c r="A21" s="4"/>
      <c r="B21" s="7"/>
      <c r="C21" s="7"/>
      <c r="D21" s="7"/>
      <c r="E21" s="30"/>
      <c r="F21" s="25"/>
      <c r="G21" s="7"/>
      <c r="H21" s="7"/>
      <c r="I21" s="7"/>
      <c r="J21" s="7"/>
      <c r="K21" s="7"/>
      <c r="L21" s="7"/>
      <c r="M21" s="7"/>
      <c r="N21" s="57"/>
    </row>
    <row r="22" spans="1:14" ht="13.5" customHeight="1">
      <c r="A22" s="4"/>
      <c r="B22" s="7"/>
      <c r="C22" s="7"/>
      <c r="D22" s="7"/>
      <c r="E22" s="30"/>
      <c r="F22" s="25"/>
      <c r="G22" s="7"/>
      <c r="H22" s="7"/>
      <c r="I22" s="7"/>
      <c r="J22" s="7"/>
      <c r="K22" s="7"/>
      <c r="L22" s="7"/>
      <c r="M22" s="7"/>
      <c r="N22" s="57"/>
    </row>
    <row r="23" spans="1:14" ht="13.5" customHeight="1">
      <c r="A23" s="4"/>
      <c r="B23" s="7"/>
      <c r="C23" s="7"/>
      <c r="D23" s="7"/>
      <c r="E23" s="30"/>
      <c r="F23" s="25"/>
      <c r="G23" s="7"/>
      <c r="H23" s="7"/>
      <c r="I23" s="7"/>
      <c r="J23" s="7"/>
      <c r="K23" s="7"/>
      <c r="L23" s="7"/>
      <c r="M23" s="7"/>
      <c r="N23" s="57"/>
    </row>
    <row r="24" spans="1:14" ht="13.5" customHeight="1">
      <c r="A24" s="4"/>
      <c r="B24" s="7"/>
      <c r="C24" s="7"/>
      <c r="D24" s="7"/>
      <c r="E24" s="30"/>
      <c r="F24" s="16"/>
      <c r="G24" s="7"/>
      <c r="H24" s="7"/>
      <c r="I24" s="7"/>
      <c r="J24" s="7"/>
      <c r="K24" s="7"/>
      <c r="L24" s="7"/>
      <c r="M24" s="7"/>
      <c r="N24" s="57"/>
    </row>
    <row r="25" spans="1:14" ht="13.5" customHeight="1">
      <c r="A25" s="4"/>
      <c r="B25" s="7"/>
      <c r="C25" s="7"/>
      <c r="D25" s="7"/>
      <c r="E25" s="30"/>
      <c r="F25" s="16"/>
      <c r="G25" s="7"/>
      <c r="H25" s="25"/>
      <c r="I25" s="25"/>
      <c r="J25" s="53"/>
      <c r="K25" s="53"/>
      <c r="L25" s="53"/>
      <c r="M25" s="7"/>
      <c r="N25" s="57"/>
    </row>
    <row r="26" spans="1:14" ht="6" customHeight="1">
      <c r="A26" s="4"/>
      <c r="B26" s="7"/>
      <c r="C26" s="7"/>
      <c r="D26" s="7"/>
      <c r="E26" s="30"/>
      <c r="F26" s="16"/>
      <c r="G26" s="7"/>
      <c r="H26" s="16"/>
      <c r="I26" s="16"/>
      <c r="J26" s="16"/>
      <c r="K26" s="16"/>
      <c r="L26" s="7"/>
      <c r="M26" s="7"/>
      <c r="N26" s="57"/>
    </row>
    <row r="27" spans="1:14" ht="18.600000000000001" customHeight="1">
      <c r="A27" s="4"/>
      <c r="B27" s="7"/>
      <c r="C27" s="7"/>
      <c r="D27" s="7"/>
      <c r="E27" s="30"/>
      <c r="F27" s="16"/>
      <c r="G27" s="7"/>
      <c r="H27" s="26"/>
      <c r="I27" s="26" t="s">
        <v>121</v>
      </c>
      <c r="J27" s="53"/>
      <c r="K27" s="53"/>
      <c r="L27" s="53"/>
      <c r="M27" s="7"/>
      <c r="N27" s="57"/>
    </row>
    <row r="28" spans="1:14" ht="9" customHeight="1">
      <c r="A28" s="4"/>
      <c r="B28" s="7"/>
      <c r="C28" s="7"/>
      <c r="D28" s="7"/>
      <c r="E28" s="30"/>
      <c r="F28" s="16"/>
      <c r="G28" s="7"/>
      <c r="H28" s="16"/>
      <c r="I28" s="16"/>
      <c r="J28" s="16"/>
      <c r="K28" s="16"/>
      <c r="L28" s="7"/>
      <c r="M28" s="7"/>
      <c r="N28" s="57"/>
    </row>
    <row r="29" spans="1:14" ht="18" customHeight="1">
      <c r="A29" s="4"/>
      <c r="B29" s="7"/>
      <c r="C29" s="7"/>
      <c r="D29" s="7"/>
      <c r="E29" s="30"/>
      <c r="F29" s="16"/>
      <c r="G29" s="7"/>
      <c r="H29" s="26"/>
      <c r="I29" s="26"/>
      <c r="J29" s="53"/>
      <c r="K29" s="53"/>
      <c r="L29" s="53"/>
      <c r="M29" s="7"/>
      <c r="N29" s="57"/>
    </row>
    <row r="30" spans="1:14" ht="9.6" customHeight="1">
      <c r="A30" s="4"/>
      <c r="B30" s="7"/>
      <c r="C30" s="7"/>
      <c r="D30" s="7"/>
      <c r="E30" s="30"/>
      <c r="F30" s="16"/>
      <c r="G30" s="7"/>
      <c r="H30" s="16"/>
      <c r="I30" s="16"/>
      <c r="J30" s="16"/>
      <c r="K30" s="16"/>
      <c r="L30" s="7"/>
      <c r="M30" s="7"/>
      <c r="N30" s="57"/>
    </row>
    <row r="31" spans="1:14" ht="13.5" customHeight="1">
      <c r="A31" s="4"/>
      <c r="B31" s="7"/>
      <c r="C31" s="7"/>
      <c r="D31" s="7"/>
      <c r="E31" s="7"/>
      <c r="F31" s="7"/>
      <c r="G31" s="43"/>
      <c r="H31" s="49"/>
      <c r="I31" s="49"/>
      <c r="J31" s="49"/>
      <c r="K31" s="44"/>
      <c r="L31" s="44"/>
      <c r="M31" s="44"/>
      <c r="N31" s="57"/>
    </row>
    <row r="32" spans="1:14" ht="13.5" customHeight="1">
      <c r="A32" s="4"/>
      <c r="B32" s="7"/>
      <c r="C32" s="7"/>
      <c r="D32" s="7"/>
      <c r="E32" s="7"/>
      <c r="F32" s="7"/>
      <c r="G32" s="44"/>
      <c r="H32" s="49"/>
      <c r="I32" s="49"/>
      <c r="J32" s="49"/>
      <c r="K32" s="44"/>
      <c r="L32" s="44"/>
      <c r="M32" s="44"/>
      <c r="N32" s="57"/>
    </row>
    <row r="33" spans="1:14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7"/>
    </row>
    <row r="34" spans="1:14" ht="14.25" customHeight="1">
      <c r="A34" s="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60"/>
    </row>
    <row r="35" spans="1:14" ht="13.5" customHeight="1"/>
    <row r="36" spans="1:14" ht="14.25" customHeight="1"/>
    <row r="37" spans="1:14" ht="14.25" customHeight="1"/>
    <row r="38" spans="1:14" ht="27" customHeight="1">
      <c r="A38" s="6"/>
      <c r="B38" s="18"/>
      <c r="C38" s="18"/>
      <c r="D38" s="18"/>
      <c r="E38" s="6"/>
      <c r="F38" s="6"/>
      <c r="G38" s="29"/>
      <c r="H38" s="29"/>
      <c r="I38" s="29"/>
      <c r="J38" s="6"/>
      <c r="K38" s="6"/>
      <c r="L38" s="29"/>
      <c r="M38" s="29"/>
      <c r="N38" s="29"/>
    </row>
    <row r="39" spans="1:1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" customHeight="1">
      <c r="A40" s="7"/>
      <c r="B40" s="10"/>
      <c r="C40" s="19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" customHeight="1">
      <c r="A42" s="7"/>
      <c r="B42" s="7"/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" customHeight="1">
      <c r="A43" s="7"/>
      <c r="B43" s="7"/>
      <c r="C43" s="7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2.5" customHeight="1">
      <c r="A45" s="7"/>
      <c r="B45" s="12"/>
      <c r="C45" s="21"/>
      <c r="D45" s="21"/>
      <c r="E45" s="28"/>
      <c r="F45" s="40"/>
      <c r="G45" s="40"/>
      <c r="H45" s="50"/>
      <c r="I45" s="7"/>
      <c r="J45" s="7"/>
      <c r="K45" s="7"/>
      <c r="L45" s="7"/>
      <c r="M45" s="7"/>
      <c r="N45" s="7"/>
    </row>
    <row r="46" spans="1:14" ht="13.5" customHeight="1">
      <c r="A46" s="7"/>
      <c r="B46" s="13"/>
      <c r="C46" s="22"/>
      <c r="D46" s="25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 customHeight="1">
      <c r="A47" s="7"/>
      <c r="B47" s="14"/>
      <c r="C47" s="14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" customHeight="1">
      <c r="A48" s="7"/>
      <c r="B48" s="12"/>
      <c r="C48" s="21"/>
      <c r="D48" s="21"/>
      <c r="E48" s="12"/>
      <c r="F48" s="7"/>
      <c r="G48" s="7"/>
      <c r="H48" s="7"/>
      <c r="I48" s="7"/>
      <c r="J48" s="7"/>
      <c r="K48" s="7"/>
      <c r="L48" s="7"/>
      <c r="M48" s="7"/>
      <c r="N48" s="7"/>
    </row>
    <row r="49" spans="1:14" ht="13.5" customHeight="1">
      <c r="A49" s="7"/>
      <c r="B49" s="12"/>
      <c r="C49" s="12"/>
      <c r="D49" s="26"/>
      <c r="E49" s="31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>
      <c r="A50" s="7"/>
      <c r="B50" s="15"/>
      <c r="C50" s="15"/>
      <c r="D50" s="26"/>
      <c r="E50" s="31"/>
      <c r="F50" s="7"/>
      <c r="G50" s="7"/>
      <c r="H50" s="7"/>
      <c r="I50" s="7"/>
      <c r="J50" s="7"/>
      <c r="K50" s="7"/>
      <c r="L50" s="7"/>
      <c r="M50" s="7"/>
      <c r="N50" s="7"/>
    </row>
    <row r="51" spans="1:14" ht="18" customHeight="1">
      <c r="A51" s="7"/>
      <c r="B51" s="12"/>
      <c r="C51" s="21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customHeight="1">
      <c r="A52" s="7"/>
      <c r="B52" s="16"/>
      <c r="C52" s="16"/>
      <c r="D52" s="7"/>
      <c r="E52" s="32"/>
      <c r="F52" s="41"/>
      <c r="G52" s="7"/>
      <c r="H52" s="7"/>
      <c r="I52" s="7"/>
      <c r="J52" s="7"/>
      <c r="K52" s="7"/>
      <c r="L52" s="7"/>
      <c r="M52" s="7"/>
      <c r="N52" s="7"/>
    </row>
    <row r="53" spans="1:14" ht="13.5" customHeight="1">
      <c r="A53" s="7"/>
      <c r="B53" s="7"/>
      <c r="C53" s="7"/>
      <c r="D53" s="7"/>
      <c r="E53" s="32"/>
      <c r="F53" s="41"/>
      <c r="G53" s="7"/>
      <c r="H53" s="7"/>
      <c r="I53" s="7"/>
      <c r="J53" s="7"/>
      <c r="K53" s="7"/>
      <c r="L53" s="7"/>
      <c r="M53" s="7"/>
      <c r="N53" s="7"/>
    </row>
    <row r="54" spans="1:14" ht="13.5" customHeight="1">
      <c r="A54" s="7"/>
      <c r="B54" s="7"/>
      <c r="C54" s="7"/>
      <c r="D54" s="7"/>
      <c r="E54" s="32"/>
      <c r="F54" s="41"/>
      <c r="G54" s="7"/>
      <c r="H54" s="7"/>
      <c r="I54" s="7"/>
      <c r="J54" s="7"/>
      <c r="K54" s="7"/>
      <c r="L54" s="7"/>
      <c r="M54" s="7"/>
      <c r="N54" s="7"/>
    </row>
    <row r="55" spans="1:14" ht="13.5" customHeight="1">
      <c r="A55" s="7"/>
      <c r="B55" s="7"/>
      <c r="C55" s="7"/>
      <c r="D55" s="7"/>
      <c r="E55" s="32"/>
      <c r="F55" s="41"/>
      <c r="G55" s="7"/>
      <c r="H55" s="7"/>
      <c r="I55" s="7"/>
      <c r="J55" s="7"/>
      <c r="K55" s="7"/>
      <c r="L55" s="7"/>
      <c r="M55" s="7"/>
      <c r="N55" s="7"/>
    </row>
    <row r="56" spans="1:14" ht="13.5" customHeight="1">
      <c r="A56" s="7"/>
      <c r="B56" s="7"/>
      <c r="C56" s="7"/>
      <c r="D56" s="7"/>
      <c r="E56" s="32"/>
      <c r="F56" s="41"/>
      <c r="G56" s="7"/>
      <c r="H56" s="7"/>
      <c r="I56" s="7"/>
      <c r="J56" s="7"/>
      <c r="K56" s="7"/>
      <c r="L56" s="7"/>
      <c r="M56" s="7"/>
      <c r="N56" s="7"/>
    </row>
    <row r="57" spans="1:14" ht="13.5" customHeight="1">
      <c r="A57" s="7"/>
      <c r="B57" s="7"/>
      <c r="C57" s="7"/>
      <c r="D57" s="7"/>
      <c r="E57" s="32"/>
      <c r="F57" s="41"/>
      <c r="G57" s="7"/>
      <c r="H57" s="7"/>
      <c r="I57" s="7"/>
      <c r="J57" s="7"/>
      <c r="K57" s="7"/>
      <c r="L57" s="7"/>
      <c r="M57" s="7"/>
      <c r="N57" s="7"/>
    </row>
    <row r="58" spans="1:14" ht="13.5" customHeight="1">
      <c r="A58" s="7"/>
      <c r="B58" s="7"/>
      <c r="C58" s="7"/>
      <c r="D58" s="7"/>
      <c r="E58" s="32"/>
      <c r="F58" s="41"/>
      <c r="G58" s="7"/>
      <c r="H58" s="7"/>
      <c r="I58" s="7"/>
      <c r="J58" s="7"/>
      <c r="K58" s="7"/>
      <c r="L58" s="7"/>
      <c r="M58" s="7"/>
      <c r="N58" s="7"/>
    </row>
    <row r="59" spans="1:14" ht="13.5" customHeight="1">
      <c r="A59" s="7"/>
      <c r="B59" s="7"/>
      <c r="C59" s="7"/>
      <c r="D59" s="7"/>
      <c r="E59" s="32"/>
      <c r="F59" s="41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B60" s="7"/>
      <c r="C60" s="7"/>
      <c r="D60" s="7"/>
      <c r="E60" s="32"/>
      <c r="F60" s="41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32"/>
      <c r="F61" s="41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B62" s="7"/>
      <c r="C62" s="7"/>
      <c r="D62" s="7"/>
      <c r="E62" s="32"/>
      <c r="F62" s="41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B63" s="7"/>
      <c r="C63" s="7"/>
      <c r="D63" s="7"/>
      <c r="E63" s="32"/>
      <c r="F63" s="41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32"/>
      <c r="F64" s="41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B65" s="7"/>
      <c r="C65" s="7"/>
      <c r="D65" s="7"/>
      <c r="E65" s="32"/>
      <c r="F65" s="41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1">
      <c r="A68" s="7"/>
      <c r="B68" s="7"/>
      <c r="C68" s="7"/>
      <c r="D68" s="7"/>
      <c r="E68" s="7"/>
      <c r="F68" s="7"/>
      <c r="G68" s="7"/>
      <c r="H68" s="7"/>
      <c r="I68" s="52"/>
      <c r="J68" s="7"/>
      <c r="K68" s="7"/>
      <c r="L68" s="7"/>
      <c r="M68" s="7"/>
      <c r="N68" s="7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</sheetData>
  <mergeCells count="23">
    <mergeCell ref="A3:D3"/>
    <mergeCell ref="E3:F3"/>
    <mergeCell ref="G3:I3"/>
    <mergeCell ref="J3:K3"/>
    <mergeCell ref="L3:N3"/>
    <mergeCell ref="B8:N8"/>
    <mergeCell ref="F9:G9"/>
    <mergeCell ref="B10:D10"/>
    <mergeCell ref="F10:G10"/>
    <mergeCell ref="B13:D13"/>
    <mergeCell ref="B16:D16"/>
    <mergeCell ref="I25:L25"/>
    <mergeCell ref="I27:L27"/>
    <mergeCell ref="I29:L29"/>
    <mergeCell ref="A38:D38"/>
    <mergeCell ref="E38:F38"/>
    <mergeCell ref="G38:I38"/>
    <mergeCell ref="J38:K38"/>
    <mergeCell ref="L38:N38"/>
    <mergeCell ref="B45:D45"/>
    <mergeCell ref="F45:G45"/>
    <mergeCell ref="B48:D48"/>
    <mergeCell ref="B51:D51"/>
  </mergeCells>
  <phoneticPr fontId="10"/>
  <printOptions horizontalCentered="1" verticalCentered="1"/>
  <pageMargins left="0.35433070866141736" right="0.39370078740157477" top="0.82677165354330706" bottom="0.59055118110236227" header="0.51181102362204722" footer="0.51181102362204722"/>
  <pageSetup paperSize="9" scale="95" fitToWidth="1" fitToHeight="1" orientation="landscape" usePrinterDefaults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64"/>
  <sheetViews>
    <sheetView view="pageBreakPreview" topLeftCell="A13" zoomScaleSheetLayoutView="100" workbookViewId="0">
      <selection activeCell="H22" sqref="H22"/>
    </sheetView>
  </sheetViews>
  <sheetFormatPr defaultRowHeight="15.95" customHeight="1"/>
  <cols>
    <col min="1" max="13" width="9.00390625" style="257" bestFit="1" customWidth="1"/>
    <col min="14" max="14" width="14.75390625" style="257" customWidth="1"/>
    <col min="15" max="16384" width="9.00390625" style="257" bestFit="1" customWidth="1"/>
  </cols>
  <sheetData>
    <row r="1" spans="1:14" ht="18" customHeight="1">
      <c r="C1" s="344" t="s">
        <v>164</v>
      </c>
      <c r="D1" s="344"/>
      <c r="E1" s="344"/>
      <c r="F1" s="344"/>
      <c r="G1" s="344"/>
      <c r="H1" s="344"/>
      <c r="I1" s="344"/>
      <c r="J1" s="53"/>
      <c r="K1" s="53"/>
      <c r="L1" s="53"/>
      <c r="M1" s="53"/>
    </row>
    <row r="2" spans="1:14" ht="18" customHeight="1">
      <c r="A2" s="335" t="s">
        <v>160</v>
      </c>
      <c r="B2" s="335"/>
      <c r="C2" s="343"/>
      <c r="D2" s="343"/>
      <c r="E2" s="343"/>
      <c r="F2" s="343"/>
      <c r="G2" s="343"/>
      <c r="H2" s="343"/>
      <c r="I2" s="343"/>
      <c r="J2" s="356"/>
      <c r="K2" s="356"/>
      <c r="L2" s="356"/>
      <c r="M2" s="356"/>
    </row>
    <row r="3" spans="1:14" ht="18" customHeight="1">
      <c r="A3" s="336" t="s">
        <v>162</v>
      </c>
      <c r="B3" s="339"/>
      <c r="C3" s="345"/>
      <c r="D3" s="336" t="s">
        <v>145</v>
      </c>
      <c r="E3" s="352"/>
      <c r="F3" s="352"/>
      <c r="G3" s="352"/>
      <c r="H3" s="352"/>
      <c r="I3" s="352"/>
      <c r="J3" s="352"/>
      <c r="K3" s="352"/>
      <c r="L3" s="336" t="s">
        <v>163</v>
      </c>
      <c r="M3" s="339"/>
      <c r="N3" s="362"/>
    </row>
    <row r="4" spans="1:14" ht="18" customHeight="1">
      <c r="A4" s="337"/>
      <c r="B4" s="340"/>
      <c r="C4" s="346"/>
      <c r="D4" s="337"/>
      <c r="E4" s="340"/>
      <c r="F4" s="340"/>
      <c r="G4" s="340"/>
      <c r="H4" s="340"/>
      <c r="I4" s="340"/>
      <c r="J4" s="340"/>
      <c r="K4" s="340"/>
      <c r="L4" s="358"/>
      <c r="M4" s="361"/>
      <c r="N4" s="363"/>
    </row>
    <row r="5" spans="1:14" s="88" customFormat="1" ht="18" customHeight="1">
      <c r="A5" s="91" t="s">
        <v>7</v>
      </c>
      <c r="B5" s="93"/>
      <c r="C5" s="220"/>
      <c r="D5" s="184" t="s">
        <v>168</v>
      </c>
      <c r="E5" s="184" t="s">
        <v>28</v>
      </c>
      <c r="F5" s="184"/>
      <c r="G5" s="184"/>
      <c r="H5" s="184"/>
      <c r="I5" s="184"/>
      <c r="J5" s="184"/>
      <c r="K5" s="223"/>
      <c r="L5" s="93" t="s">
        <v>150</v>
      </c>
      <c r="M5" s="93"/>
      <c r="N5" s="220"/>
    </row>
    <row r="6" spans="1:14" s="88" customFormat="1" ht="18" customHeight="1">
      <c r="A6" s="92" t="s">
        <v>72</v>
      </c>
      <c r="B6" s="341"/>
      <c r="C6" s="221"/>
      <c r="D6" s="348">
        <v>1</v>
      </c>
      <c r="E6" s="348">
        <v>0</v>
      </c>
      <c r="F6" s="348"/>
      <c r="G6" s="348"/>
      <c r="H6" s="348"/>
      <c r="I6" s="348"/>
      <c r="J6" s="341"/>
      <c r="K6" s="221"/>
      <c r="L6" s="359">
        <f>D6+E6</f>
        <v>1</v>
      </c>
      <c r="M6" s="341"/>
      <c r="N6" s="221"/>
    </row>
    <row r="7" spans="1:14" s="88" customFormat="1" ht="18" customHeight="1">
      <c r="A7" s="91"/>
      <c r="B7" s="93"/>
      <c r="C7" s="191"/>
      <c r="D7" s="184"/>
      <c r="E7" s="184"/>
      <c r="F7" s="354"/>
      <c r="G7" s="93"/>
      <c r="H7" s="354"/>
      <c r="I7" s="93"/>
      <c r="J7" s="354"/>
      <c r="K7" s="220"/>
      <c r="L7" s="93"/>
      <c r="M7" s="93"/>
      <c r="N7" s="220"/>
    </row>
    <row r="8" spans="1:14" s="88" customFormat="1" ht="18" customHeight="1">
      <c r="A8" s="92"/>
      <c r="B8" s="341"/>
      <c r="C8" s="221"/>
      <c r="D8" s="348"/>
      <c r="E8" s="348"/>
      <c r="F8" s="341"/>
      <c r="G8" s="159"/>
      <c r="H8" s="341"/>
      <c r="I8" s="159"/>
      <c r="J8" s="341"/>
      <c r="K8" s="221"/>
      <c r="L8" s="359"/>
      <c r="M8" s="341"/>
      <c r="N8" s="221"/>
    </row>
    <row r="9" spans="1:14" s="88" customFormat="1" ht="18" customHeight="1">
      <c r="A9" s="91" t="s">
        <v>166</v>
      </c>
      <c r="B9" s="93"/>
      <c r="C9" s="220"/>
      <c r="D9" s="184" t="s">
        <v>168</v>
      </c>
      <c r="E9" s="184" t="s">
        <v>28</v>
      </c>
      <c r="F9" s="184" t="s">
        <v>169</v>
      </c>
      <c r="G9" s="184"/>
      <c r="H9" s="184"/>
      <c r="I9" s="184"/>
      <c r="J9" s="93"/>
      <c r="K9" s="220"/>
      <c r="L9" s="93" t="s">
        <v>150</v>
      </c>
      <c r="M9" s="93"/>
      <c r="N9" s="220"/>
    </row>
    <row r="10" spans="1:14" s="88" customFormat="1" ht="18" customHeight="1">
      <c r="A10" s="338"/>
      <c r="B10" s="342"/>
      <c r="C10" s="347"/>
      <c r="D10" s="348">
        <v>1</v>
      </c>
      <c r="E10" s="348">
        <v>0</v>
      </c>
      <c r="F10" s="348">
        <v>0</v>
      </c>
      <c r="G10" s="348"/>
      <c r="H10" s="348"/>
      <c r="I10" s="348"/>
      <c r="J10" s="341"/>
      <c r="K10" s="221"/>
      <c r="L10" s="359">
        <f>D10+E10+F10</f>
        <v>1</v>
      </c>
      <c r="M10" s="341"/>
      <c r="N10" s="221"/>
    </row>
    <row r="11" spans="1:14" s="88" customFormat="1" ht="18" customHeight="1">
      <c r="A11" s="91" t="s">
        <v>153</v>
      </c>
      <c r="B11" s="93"/>
      <c r="C11" s="220"/>
      <c r="D11" s="184" t="s">
        <v>168</v>
      </c>
      <c r="E11" s="184" t="s">
        <v>28</v>
      </c>
      <c r="F11" s="354"/>
      <c r="G11" s="93"/>
      <c r="H11" s="354"/>
      <c r="I11" s="93"/>
      <c r="J11" s="354"/>
      <c r="K11" s="220"/>
      <c r="L11" s="93" t="s">
        <v>150</v>
      </c>
      <c r="M11" s="93"/>
      <c r="N11" s="220"/>
    </row>
    <row r="12" spans="1:14" s="88" customFormat="1" ht="18" customHeight="1">
      <c r="A12" s="92" t="s">
        <v>93</v>
      </c>
      <c r="B12" s="341"/>
      <c r="C12" s="221"/>
      <c r="D12" s="348">
        <v>1</v>
      </c>
      <c r="E12" s="348">
        <v>0</v>
      </c>
      <c r="F12" s="355"/>
      <c r="G12" s="159"/>
      <c r="H12" s="355"/>
      <c r="I12" s="159"/>
      <c r="J12" s="355"/>
      <c r="K12" s="221"/>
      <c r="L12" s="359">
        <f>D12+E12</f>
        <v>1</v>
      </c>
      <c r="M12" s="341"/>
      <c r="N12" s="221"/>
    </row>
    <row r="13" spans="1:14" s="88" customFormat="1" ht="18" customHeight="1">
      <c r="A13" s="91"/>
      <c r="B13" s="93"/>
      <c r="C13" s="220"/>
      <c r="D13" s="184"/>
      <c r="E13" s="184"/>
      <c r="F13" s="184"/>
      <c r="G13" s="184"/>
      <c r="H13" s="354"/>
      <c r="I13" s="93"/>
      <c r="J13" s="93"/>
      <c r="K13" s="220"/>
      <c r="L13" s="93"/>
      <c r="M13" s="93"/>
      <c r="N13" s="220"/>
    </row>
    <row r="14" spans="1:14" s="88" customFormat="1" ht="18" customHeight="1">
      <c r="A14" s="92"/>
      <c r="B14" s="341"/>
      <c r="C14" s="221"/>
      <c r="D14" s="348"/>
      <c r="E14" s="348"/>
      <c r="F14" s="348"/>
      <c r="G14" s="348"/>
      <c r="H14" s="355"/>
      <c r="I14" s="341"/>
      <c r="J14" s="341"/>
      <c r="K14" s="221"/>
      <c r="L14" s="359"/>
      <c r="M14" s="341"/>
      <c r="N14" s="221"/>
    </row>
    <row r="15" spans="1:14" s="88" customFormat="1" ht="18" customHeight="1">
      <c r="A15" s="91" t="s">
        <v>53</v>
      </c>
      <c r="B15" s="93"/>
      <c r="C15" s="220"/>
      <c r="D15" s="184" t="s">
        <v>168</v>
      </c>
      <c r="E15" s="184" t="s">
        <v>28</v>
      </c>
      <c r="F15" s="184" t="s">
        <v>169</v>
      </c>
      <c r="G15" s="184" t="s">
        <v>170</v>
      </c>
      <c r="H15" s="184" t="s">
        <v>171</v>
      </c>
      <c r="I15" s="184"/>
      <c r="J15" s="93"/>
      <c r="K15" s="220"/>
      <c r="L15" s="93" t="s">
        <v>150</v>
      </c>
      <c r="M15" s="93"/>
      <c r="N15" s="220"/>
    </row>
    <row r="16" spans="1:14" s="88" customFormat="1" ht="18" customHeight="1">
      <c r="A16" s="92"/>
      <c r="B16" s="341"/>
      <c r="C16" s="221"/>
      <c r="D16" s="348">
        <v>1</v>
      </c>
      <c r="E16" s="348">
        <v>0</v>
      </c>
      <c r="F16" s="348">
        <v>0</v>
      </c>
      <c r="G16" s="348">
        <v>-0.1</v>
      </c>
      <c r="H16" s="348">
        <v>0</v>
      </c>
      <c r="I16" s="348"/>
      <c r="J16" s="341"/>
      <c r="K16" s="221"/>
      <c r="L16" s="359">
        <f>D16+E16+F16+G16+H16</f>
        <v>0.9</v>
      </c>
      <c r="M16" s="341"/>
      <c r="N16" s="221"/>
    </row>
    <row r="17" spans="1:14" s="88" customFormat="1" ht="18" customHeight="1">
      <c r="A17" s="91" t="s">
        <v>55</v>
      </c>
      <c r="B17" s="93"/>
      <c r="C17" s="220"/>
      <c r="D17" s="184" t="s">
        <v>168</v>
      </c>
      <c r="E17" s="184" t="s">
        <v>28</v>
      </c>
      <c r="F17" s="184" t="s">
        <v>169</v>
      </c>
      <c r="G17" s="93"/>
      <c r="H17" s="354"/>
      <c r="I17" s="93"/>
      <c r="J17" s="93"/>
      <c r="K17" s="220"/>
      <c r="L17" s="93" t="s">
        <v>150</v>
      </c>
      <c r="M17" s="93"/>
      <c r="N17" s="220"/>
    </row>
    <row r="18" spans="1:14" s="88" customFormat="1" ht="18" customHeight="1">
      <c r="A18" s="92"/>
      <c r="B18" s="341"/>
      <c r="C18" s="221"/>
      <c r="D18" s="348">
        <v>1</v>
      </c>
      <c r="E18" s="348">
        <v>0</v>
      </c>
      <c r="F18" s="348">
        <v>0</v>
      </c>
      <c r="G18" s="159"/>
      <c r="H18" s="355"/>
      <c r="I18" s="341"/>
      <c r="J18" s="341"/>
      <c r="K18" s="221"/>
      <c r="L18" s="359">
        <f>D18+E18+F18</f>
        <v>1</v>
      </c>
      <c r="M18" s="341"/>
      <c r="N18" s="221"/>
    </row>
    <row r="19" spans="1:14" s="88" customFormat="1" ht="18" customHeight="1">
      <c r="A19" s="91" t="s">
        <v>56</v>
      </c>
      <c r="B19" s="93"/>
      <c r="C19" s="220"/>
      <c r="D19" s="184" t="s">
        <v>168</v>
      </c>
      <c r="E19" s="184" t="s">
        <v>28</v>
      </c>
      <c r="F19" s="184" t="s">
        <v>169</v>
      </c>
      <c r="G19" s="184" t="s">
        <v>171</v>
      </c>
      <c r="H19" s="354"/>
      <c r="I19" s="93"/>
      <c r="J19" s="93"/>
      <c r="K19" s="220"/>
      <c r="L19" s="93" t="s">
        <v>150</v>
      </c>
      <c r="M19" s="93"/>
      <c r="N19" s="220"/>
    </row>
    <row r="20" spans="1:14" s="88" customFormat="1" ht="18" customHeight="1">
      <c r="A20" s="92"/>
      <c r="B20" s="341"/>
      <c r="C20" s="221"/>
      <c r="D20" s="348">
        <v>1</v>
      </c>
      <c r="E20" s="348">
        <v>0</v>
      </c>
      <c r="F20" s="348">
        <v>0</v>
      </c>
      <c r="G20" s="348">
        <v>0</v>
      </c>
      <c r="H20" s="355"/>
      <c r="I20" s="341"/>
      <c r="J20" s="341"/>
      <c r="K20" s="221"/>
      <c r="L20" s="359">
        <f>D20+E20+F20+G20</f>
        <v>1</v>
      </c>
      <c r="M20" s="341"/>
      <c r="N20" s="221"/>
    </row>
    <row r="21" spans="1:14" s="88" customFormat="1" ht="18" customHeight="1">
      <c r="A21" s="91" t="s">
        <v>57</v>
      </c>
      <c r="B21" s="93"/>
      <c r="C21" s="220"/>
      <c r="D21" s="184" t="s">
        <v>168</v>
      </c>
      <c r="E21" s="184" t="s">
        <v>28</v>
      </c>
      <c r="F21" s="184" t="s">
        <v>169</v>
      </c>
      <c r="G21" s="184" t="s">
        <v>170</v>
      </c>
      <c r="H21" s="350" t="s">
        <v>100</v>
      </c>
      <c r="I21" s="184"/>
      <c r="J21" s="93"/>
      <c r="K21" s="220"/>
      <c r="L21" s="93" t="s">
        <v>150</v>
      </c>
      <c r="M21" s="93"/>
      <c r="N21" s="220"/>
    </row>
    <row r="22" spans="1:14" s="88" customFormat="1" ht="18" customHeight="1">
      <c r="A22" s="92"/>
      <c r="B22" s="341"/>
      <c r="C22" s="221"/>
      <c r="D22" s="348">
        <v>1</v>
      </c>
      <c r="E22" s="348">
        <v>0</v>
      </c>
      <c r="F22" s="348">
        <v>0</v>
      </c>
      <c r="G22" s="348">
        <v>-0.1</v>
      </c>
      <c r="H22" s="348">
        <v>-0.1</v>
      </c>
      <c r="I22" s="348"/>
      <c r="J22" s="341"/>
      <c r="K22" s="221"/>
      <c r="L22" s="359">
        <f>D22+E22+F22+G22+H22+I22</f>
        <v>0.8</v>
      </c>
      <c r="M22" s="341"/>
      <c r="N22" s="221"/>
    </row>
    <row r="23" spans="1:14" s="88" customFormat="1" ht="18" customHeight="1">
      <c r="A23" s="91"/>
      <c r="B23" s="93"/>
      <c r="C23" s="220"/>
      <c r="D23" s="184"/>
      <c r="E23" s="184"/>
      <c r="F23" s="184"/>
      <c r="G23" s="93"/>
      <c r="H23" s="93"/>
      <c r="I23" s="93"/>
      <c r="J23" s="93"/>
      <c r="K23" s="220"/>
      <c r="L23" s="93"/>
      <c r="M23" s="93"/>
      <c r="N23" s="220"/>
    </row>
    <row r="24" spans="1:14" s="88" customFormat="1" ht="18" customHeight="1">
      <c r="A24" s="92"/>
      <c r="B24" s="341"/>
      <c r="C24" s="221"/>
      <c r="D24" s="348"/>
      <c r="E24" s="348"/>
      <c r="F24" s="348"/>
      <c r="G24" s="341"/>
      <c r="H24" s="341"/>
      <c r="I24" s="341"/>
      <c r="J24" s="341"/>
      <c r="K24" s="221"/>
      <c r="L24" s="359"/>
      <c r="M24" s="341"/>
      <c r="N24" s="221"/>
    </row>
    <row r="25" spans="1:14" s="88" customFormat="1" ht="18" customHeight="1">
      <c r="A25" s="91"/>
      <c r="B25" s="93"/>
      <c r="C25" s="220"/>
      <c r="D25" s="184"/>
      <c r="E25" s="184"/>
      <c r="F25" s="184"/>
      <c r="G25" s="93"/>
      <c r="H25" s="93"/>
      <c r="I25" s="93"/>
      <c r="J25" s="93"/>
      <c r="K25" s="220"/>
      <c r="L25" s="93"/>
      <c r="M25" s="93"/>
      <c r="N25" s="220"/>
    </row>
    <row r="26" spans="1:14" s="88" customFormat="1" ht="18" customHeight="1">
      <c r="A26" s="92"/>
      <c r="B26" s="341"/>
      <c r="C26" s="221"/>
      <c r="D26" s="348"/>
      <c r="E26" s="348"/>
      <c r="F26" s="348"/>
      <c r="G26" s="341"/>
      <c r="H26" s="341"/>
      <c r="I26" s="341"/>
      <c r="J26" s="341"/>
      <c r="K26" s="221"/>
      <c r="L26" s="359"/>
      <c r="M26" s="341"/>
      <c r="N26" s="221"/>
    </row>
    <row r="27" spans="1:14" s="88" customFormat="1" ht="18" customHeight="1">
      <c r="A27" s="91"/>
      <c r="B27" s="93"/>
      <c r="C27" s="220"/>
      <c r="D27" s="184"/>
      <c r="E27" s="184"/>
      <c r="F27" s="184"/>
      <c r="G27" s="93"/>
      <c r="H27" s="93"/>
      <c r="I27" s="93"/>
      <c r="J27" s="93"/>
      <c r="K27" s="220"/>
      <c r="L27" s="93"/>
      <c r="M27" s="93"/>
      <c r="N27" s="220"/>
    </row>
    <row r="28" spans="1:14" s="88" customFormat="1" ht="18" customHeight="1">
      <c r="A28" s="92"/>
      <c r="B28" s="341"/>
      <c r="C28" s="221"/>
      <c r="D28" s="348"/>
      <c r="E28" s="348"/>
      <c r="F28" s="348"/>
      <c r="G28" s="341"/>
      <c r="H28" s="341"/>
      <c r="I28" s="341"/>
      <c r="J28" s="341"/>
      <c r="K28" s="221"/>
      <c r="L28" s="359"/>
      <c r="M28" s="341"/>
      <c r="N28" s="221"/>
    </row>
    <row r="29" spans="1:14" s="88" customFormat="1" ht="18" customHeight="1">
      <c r="A29" s="91"/>
      <c r="B29" s="93"/>
      <c r="C29" s="220"/>
      <c r="D29" s="184"/>
      <c r="E29" s="184"/>
      <c r="F29" s="184"/>
      <c r="G29" s="93"/>
      <c r="H29" s="93"/>
      <c r="I29" s="93"/>
      <c r="J29" s="93"/>
      <c r="K29" s="220"/>
      <c r="L29" s="93"/>
      <c r="M29" s="93"/>
      <c r="N29" s="220"/>
    </row>
    <row r="30" spans="1:14" s="88" customFormat="1" ht="18" customHeight="1">
      <c r="A30" s="92"/>
      <c r="B30" s="341"/>
      <c r="C30" s="221"/>
      <c r="D30" s="348"/>
      <c r="E30" s="348"/>
      <c r="F30" s="348"/>
      <c r="G30" s="341"/>
      <c r="H30" s="341"/>
      <c r="I30" s="341"/>
      <c r="J30" s="341"/>
      <c r="K30" s="221"/>
      <c r="L30" s="359"/>
      <c r="M30" s="341"/>
      <c r="N30" s="221"/>
    </row>
    <row r="31" spans="1:14" s="88" customFormat="1" ht="18" customHeight="1">
      <c r="A31" s="91"/>
      <c r="B31" s="93"/>
      <c r="C31" s="220"/>
      <c r="D31" s="184"/>
      <c r="E31" s="184"/>
      <c r="F31" s="184"/>
      <c r="G31" s="93"/>
      <c r="H31" s="93"/>
      <c r="I31" s="93"/>
      <c r="J31" s="93"/>
      <c r="K31" s="220"/>
      <c r="L31" s="93"/>
      <c r="M31" s="93"/>
      <c r="N31" s="220"/>
    </row>
    <row r="32" spans="1:14" s="88" customFormat="1" ht="18" customHeight="1">
      <c r="A32" s="92"/>
      <c r="B32" s="341"/>
      <c r="C32" s="221"/>
      <c r="D32" s="348"/>
      <c r="E32" s="348"/>
      <c r="F32" s="348"/>
      <c r="G32" s="341"/>
      <c r="H32" s="341"/>
      <c r="I32" s="341"/>
      <c r="J32" s="341"/>
      <c r="K32" s="221"/>
      <c r="L32" s="359"/>
      <c r="M32" s="341"/>
      <c r="N32" s="221"/>
    </row>
    <row r="33" spans="1:14" ht="18" customHeight="1">
      <c r="C33" s="344" t="s">
        <v>164</v>
      </c>
      <c r="D33" s="344"/>
      <c r="E33" s="344"/>
      <c r="F33" s="344"/>
      <c r="G33" s="344"/>
      <c r="H33" s="344"/>
      <c r="I33" s="344"/>
      <c r="J33" s="53"/>
      <c r="K33" s="53"/>
      <c r="L33" s="53"/>
      <c r="M33" s="53"/>
    </row>
    <row r="34" spans="1:14" ht="18" customHeight="1">
      <c r="A34" s="335" t="s">
        <v>6</v>
      </c>
      <c r="B34" s="335"/>
      <c r="C34" s="343"/>
      <c r="D34" s="343"/>
      <c r="E34" s="343"/>
      <c r="F34" s="343"/>
      <c r="G34" s="343"/>
      <c r="H34" s="343"/>
      <c r="I34" s="343"/>
      <c r="J34" s="356"/>
      <c r="K34" s="356"/>
      <c r="L34" s="356"/>
      <c r="M34" s="356"/>
    </row>
    <row r="35" spans="1:14" ht="18" customHeight="1">
      <c r="A35" s="336" t="s">
        <v>162</v>
      </c>
      <c r="B35" s="339"/>
      <c r="C35" s="345"/>
      <c r="D35" s="336" t="s">
        <v>145</v>
      </c>
      <c r="E35" s="352"/>
      <c r="F35" s="352"/>
      <c r="G35" s="352"/>
      <c r="H35" s="352"/>
      <c r="I35" s="352"/>
      <c r="J35" s="352"/>
      <c r="K35" s="352"/>
      <c r="L35" s="336" t="s">
        <v>163</v>
      </c>
      <c r="M35" s="339"/>
      <c r="N35" s="362"/>
    </row>
    <row r="36" spans="1:14" ht="18" customHeight="1">
      <c r="A36" s="337"/>
      <c r="B36" s="340"/>
      <c r="C36" s="346"/>
      <c r="D36" s="337"/>
      <c r="E36" s="340"/>
      <c r="F36" s="340"/>
      <c r="G36" s="340"/>
      <c r="H36" s="340"/>
      <c r="I36" s="340"/>
      <c r="J36" s="340"/>
      <c r="K36" s="340"/>
      <c r="L36" s="358"/>
      <c r="M36" s="361"/>
      <c r="N36" s="363"/>
    </row>
    <row r="37" spans="1:14" s="88" customFormat="1" ht="18" customHeight="1">
      <c r="A37" s="91" t="s">
        <v>105</v>
      </c>
      <c r="B37" s="93"/>
      <c r="C37" s="220"/>
      <c r="D37" s="349"/>
      <c r="E37" s="353"/>
      <c r="F37" s="353"/>
      <c r="G37" s="353"/>
      <c r="H37" s="353"/>
      <c r="I37" s="353"/>
      <c r="J37" s="353"/>
      <c r="K37" s="357"/>
      <c r="L37" s="93"/>
      <c r="M37" s="93"/>
      <c r="N37" s="220"/>
    </row>
    <row r="38" spans="1:14" s="88" customFormat="1" ht="18" customHeight="1">
      <c r="A38" s="92"/>
      <c r="B38" s="341"/>
      <c r="C38" s="221"/>
      <c r="D38" s="341">
        <v>1</v>
      </c>
      <c r="E38" s="341"/>
      <c r="F38" s="341"/>
      <c r="G38" s="341"/>
      <c r="H38" s="341"/>
      <c r="I38" s="341"/>
      <c r="J38" s="341"/>
      <c r="K38" s="221"/>
      <c r="L38" s="360">
        <v>1</v>
      </c>
      <c r="M38" s="341" t="s">
        <v>45</v>
      </c>
      <c r="N38" s="221"/>
    </row>
    <row r="39" spans="1:14" s="88" customFormat="1" ht="18" customHeight="1">
      <c r="A39" s="91" t="s">
        <v>107</v>
      </c>
      <c r="B39" s="93"/>
      <c r="C39" s="220"/>
      <c r="D39" s="350"/>
      <c r="E39" s="93"/>
      <c r="F39" s="93"/>
      <c r="G39" s="93"/>
      <c r="H39" s="93"/>
      <c r="I39" s="93"/>
      <c r="J39" s="93"/>
      <c r="K39" s="220"/>
      <c r="L39" s="93"/>
      <c r="M39" s="93"/>
      <c r="N39" s="220"/>
    </row>
    <row r="40" spans="1:14" s="88" customFormat="1" ht="18" customHeight="1">
      <c r="A40" s="338"/>
      <c r="B40" s="342"/>
      <c r="C40" s="347"/>
      <c r="D40" s="341">
        <v>1</v>
      </c>
      <c r="E40" s="341"/>
      <c r="F40" s="341"/>
      <c r="G40" s="341"/>
      <c r="H40" s="341"/>
      <c r="I40" s="341"/>
      <c r="J40" s="341"/>
      <c r="K40" s="221"/>
      <c r="L40" s="341">
        <f>D40</f>
        <v>1</v>
      </c>
      <c r="M40" s="341" t="s">
        <v>165</v>
      </c>
      <c r="N40" s="221"/>
    </row>
    <row r="41" spans="1:14" s="88" customFormat="1" ht="18" customHeight="1">
      <c r="A41" s="91"/>
      <c r="B41" s="93"/>
      <c r="C41" s="220"/>
      <c r="D41" s="350"/>
      <c r="E41" s="93"/>
      <c r="F41" s="93"/>
      <c r="G41" s="93"/>
      <c r="H41" s="93"/>
      <c r="I41" s="93"/>
      <c r="J41" s="93"/>
      <c r="K41" s="220"/>
      <c r="L41" s="93"/>
      <c r="M41" s="93"/>
      <c r="N41" s="220"/>
    </row>
    <row r="42" spans="1:14" s="88" customFormat="1" ht="18" customHeight="1">
      <c r="A42" s="338"/>
      <c r="B42" s="342"/>
      <c r="C42" s="347"/>
      <c r="D42" s="341">
        <v>1</v>
      </c>
      <c r="E42" s="341"/>
      <c r="F42" s="341"/>
      <c r="G42" s="341"/>
      <c r="H42" s="341"/>
      <c r="I42" s="341"/>
      <c r="J42" s="341"/>
      <c r="K42" s="221"/>
      <c r="L42" s="341">
        <f>D42</f>
        <v>1</v>
      </c>
      <c r="M42" s="341" t="s">
        <v>165</v>
      </c>
      <c r="N42" s="221"/>
    </row>
    <row r="43" spans="1:14" s="88" customFormat="1" ht="18" customHeight="1">
      <c r="A43" s="91"/>
      <c r="B43" s="93"/>
      <c r="C43" s="220"/>
      <c r="D43" s="351"/>
      <c r="E43" s="353"/>
      <c r="F43" s="353"/>
      <c r="G43" s="353"/>
      <c r="H43" s="353"/>
      <c r="I43" s="353"/>
      <c r="J43" s="353"/>
      <c r="K43" s="357"/>
      <c r="L43" s="93"/>
      <c r="M43" s="93"/>
      <c r="N43" s="220"/>
    </row>
    <row r="44" spans="1:14" s="88" customFormat="1" ht="18" customHeight="1">
      <c r="A44" s="338"/>
      <c r="B44" s="342"/>
      <c r="C44" s="347"/>
      <c r="D44" s="341">
        <v>1</v>
      </c>
      <c r="E44" s="341"/>
      <c r="F44" s="341"/>
      <c r="G44" s="341"/>
      <c r="H44" s="341"/>
      <c r="I44" s="341"/>
      <c r="J44" s="341"/>
      <c r="K44" s="221"/>
      <c r="L44" s="341">
        <f>D44</f>
        <v>1</v>
      </c>
      <c r="M44" s="341" t="s">
        <v>165</v>
      </c>
      <c r="N44" s="221"/>
    </row>
    <row r="45" spans="1:14" s="88" customFormat="1" ht="18" customHeight="1">
      <c r="A45" s="91"/>
      <c r="B45" s="93"/>
      <c r="C45" s="220"/>
      <c r="D45" s="351"/>
      <c r="E45" s="353"/>
      <c r="F45" s="353"/>
      <c r="G45" s="353"/>
      <c r="H45" s="353"/>
      <c r="I45" s="353"/>
      <c r="J45" s="353"/>
      <c r="K45" s="357"/>
      <c r="L45" s="93"/>
      <c r="M45" s="93"/>
      <c r="N45" s="220"/>
    </row>
    <row r="46" spans="1:14" s="88" customFormat="1" ht="18" customHeight="1">
      <c r="A46" s="338"/>
      <c r="B46" s="342"/>
      <c r="C46" s="347"/>
      <c r="D46" s="341">
        <v>1</v>
      </c>
      <c r="E46" s="341"/>
      <c r="F46" s="341"/>
      <c r="G46" s="341"/>
      <c r="H46" s="341"/>
      <c r="I46" s="341"/>
      <c r="J46" s="341"/>
      <c r="K46" s="221"/>
      <c r="L46" s="341">
        <f>D46</f>
        <v>1</v>
      </c>
      <c r="M46" s="341" t="s">
        <v>165</v>
      </c>
      <c r="N46" s="221"/>
    </row>
    <row r="47" spans="1:14" s="88" customFormat="1" ht="18" customHeight="1">
      <c r="A47" s="91" t="s">
        <v>96</v>
      </c>
      <c r="B47" s="93"/>
      <c r="C47" s="220"/>
      <c r="D47" s="93"/>
      <c r="E47" s="93"/>
      <c r="F47" s="93"/>
      <c r="G47" s="93"/>
      <c r="H47" s="93"/>
      <c r="I47" s="93"/>
      <c r="J47" s="93"/>
      <c r="K47" s="220"/>
      <c r="L47" s="93"/>
      <c r="M47" s="93"/>
      <c r="N47" s="220"/>
    </row>
    <row r="48" spans="1:14" s="88" customFormat="1" ht="18" customHeight="1">
      <c r="A48" s="92" t="s">
        <v>25</v>
      </c>
      <c r="B48" s="341"/>
      <c r="C48" s="221"/>
      <c r="D48" s="341">
        <v>1</v>
      </c>
      <c r="E48" s="341"/>
      <c r="F48" s="341"/>
      <c r="G48" s="341"/>
      <c r="H48" s="341"/>
      <c r="I48" s="341"/>
      <c r="J48" s="341"/>
      <c r="K48" s="221"/>
      <c r="L48" s="341">
        <f>D48</f>
        <v>1</v>
      </c>
      <c r="M48" s="341" t="s">
        <v>45</v>
      </c>
      <c r="N48" s="221"/>
    </row>
    <row r="49" spans="1:14" s="88" customFormat="1" ht="18" customHeight="1">
      <c r="A49" s="91"/>
      <c r="B49" s="93"/>
      <c r="C49" s="220"/>
      <c r="D49" s="93"/>
      <c r="E49" s="93"/>
      <c r="F49" s="93"/>
      <c r="G49" s="93"/>
      <c r="H49" s="93"/>
      <c r="I49" s="93"/>
      <c r="J49" s="93"/>
      <c r="K49" s="220"/>
      <c r="L49" s="93"/>
      <c r="M49" s="93"/>
      <c r="N49" s="220"/>
    </row>
    <row r="50" spans="1:14" s="88" customFormat="1" ht="18" customHeight="1">
      <c r="A50" s="92"/>
      <c r="B50" s="341"/>
      <c r="C50" s="221"/>
      <c r="D50" s="341"/>
      <c r="E50" s="341"/>
      <c r="F50" s="341"/>
      <c r="G50" s="341"/>
      <c r="H50" s="341"/>
      <c r="I50" s="341"/>
      <c r="J50" s="341"/>
      <c r="K50" s="221"/>
      <c r="L50" s="341"/>
      <c r="M50" s="341"/>
      <c r="N50" s="221"/>
    </row>
    <row r="51" spans="1:14" s="88" customFormat="1" ht="18" customHeight="1">
      <c r="A51" s="91"/>
      <c r="B51" s="93"/>
      <c r="C51" s="220"/>
      <c r="D51" s="93"/>
      <c r="E51" s="93"/>
      <c r="F51" s="93"/>
      <c r="G51" s="93"/>
      <c r="H51" s="93"/>
      <c r="I51" s="93"/>
      <c r="J51" s="93"/>
      <c r="K51" s="220"/>
      <c r="L51" s="93"/>
      <c r="M51" s="93"/>
      <c r="N51" s="220"/>
    </row>
    <row r="52" spans="1:14" s="88" customFormat="1" ht="18" customHeight="1">
      <c r="A52" s="92"/>
      <c r="B52" s="341"/>
      <c r="C52" s="221"/>
      <c r="D52" s="341"/>
      <c r="E52" s="341"/>
      <c r="F52" s="341"/>
      <c r="G52" s="341"/>
      <c r="H52" s="341"/>
      <c r="I52" s="341"/>
      <c r="J52" s="341"/>
      <c r="K52" s="221"/>
      <c r="L52" s="341"/>
      <c r="M52" s="341"/>
      <c r="N52" s="221"/>
    </row>
    <row r="53" spans="1:14" s="88" customFormat="1" ht="18" customHeight="1">
      <c r="A53" s="91"/>
      <c r="B53" s="93"/>
      <c r="C53" s="220"/>
      <c r="D53" s="93"/>
      <c r="E53" s="93"/>
      <c r="F53" s="93"/>
      <c r="G53" s="93"/>
      <c r="H53" s="93"/>
      <c r="I53" s="93"/>
      <c r="J53" s="93"/>
      <c r="K53" s="220"/>
      <c r="L53" s="93"/>
      <c r="M53" s="93"/>
      <c r="N53" s="220"/>
    </row>
    <row r="54" spans="1:14" s="88" customFormat="1" ht="18" customHeight="1">
      <c r="A54" s="92"/>
      <c r="B54" s="341"/>
      <c r="C54" s="221"/>
      <c r="D54" s="341"/>
      <c r="E54" s="341"/>
      <c r="F54" s="341"/>
      <c r="G54" s="341"/>
      <c r="H54" s="341"/>
      <c r="I54" s="341"/>
      <c r="J54" s="341"/>
      <c r="K54" s="221"/>
      <c r="L54" s="341"/>
      <c r="M54" s="341"/>
      <c r="N54" s="221"/>
    </row>
    <row r="55" spans="1:14" s="88" customFormat="1" ht="18" customHeight="1">
      <c r="A55" s="91"/>
      <c r="B55" s="93"/>
      <c r="C55" s="220"/>
      <c r="D55" s="93"/>
      <c r="E55" s="93"/>
      <c r="F55" s="93"/>
      <c r="G55" s="93"/>
      <c r="H55" s="93"/>
      <c r="I55" s="93"/>
      <c r="J55" s="93"/>
      <c r="K55" s="220"/>
      <c r="L55" s="93"/>
      <c r="M55" s="93"/>
      <c r="N55" s="220"/>
    </row>
    <row r="56" spans="1:14" s="88" customFormat="1" ht="18" customHeight="1">
      <c r="A56" s="92"/>
      <c r="B56" s="341"/>
      <c r="C56" s="221"/>
      <c r="D56" s="341"/>
      <c r="E56" s="341"/>
      <c r="F56" s="341"/>
      <c r="G56" s="341"/>
      <c r="H56" s="341"/>
      <c r="I56" s="341"/>
      <c r="J56" s="341"/>
      <c r="K56" s="221"/>
      <c r="L56" s="341"/>
      <c r="M56" s="341"/>
      <c r="N56" s="221"/>
    </row>
    <row r="57" spans="1:14" s="88" customFormat="1" ht="18" customHeight="1">
      <c r="A57" s="91"/>
      <c r="B57" s="93"/>
      <c r="C57" s="220"/>
      <c r="D57" s="93"/>
      <c r="E57" s="93"/>
      <c r="F57" s="93"/>
      <c r="G57" s="93"/>
      <c r="H57" s="93"/>
      <c r="I57" s="93"/>
      <c r="J57" s="93"/>
      <c r="K57" s="220"/>
      <c r="L57" s="93"/>
      <c r="M57" s="93"/>
      <c r="N57" s="220"/>
    </row>
    <row r="58" spans="1:14" s="88" customFormat="1" ht="18" customHeight="1">
      <c r="A58" s="92"/>
      <c r="B58" s="341"/>
      <c r="C58" s="221"/>
      <c r="D58" s="341"/>
      <c r="E58" s="341"/>
      <c r="F58" s="341"/>
      <c r="G58" s="341"/>
      <c r="H58" s="341"/>
      <c r="I58" s="341"/>
      <c r="J58" s="341"/>
      <c r="K58" s="221"/>
      <c r="L58" s="341"/>
      <c r="M58" s="341"/>
      <c r="N58" s="221"/>
    </row>
    <row r="59" spans="1:14" s="88" customFormat="1" ht="18" customHeight="1">
      <c r="A59" s="91"/>
      <c r="B59" s="93"/>
      <c r="C59" s="220"/>
      <c r="D59" s="93"/>
      <c r="E59" s="93"/>
      <c r="F59" s="93"/>
      <c r="G59" s="93"/>
      <c r="H59" s="93"/>
      <c r="I59" s="93"/>
      <c r="J59" s="93"/>
      <c r="K59" s="220"/>
      <c r="L59" s="93"/>
      <c r="M59" s="93"/>
      <c r="N59" s="220"/>
    </row>
    <row r="60" spans="1:14" s="88" customFormat="1" ht="18" customHeight="1">
      <c r="A60" s="92"/>
      <c r="B60" s="341"/>
      <c r="C60" s="221"/>
      <c r="D60" s="341"/>
      <c r="E60" s="341"/>
      <c r="F60" s="341"/>
      <c r="G60" s="341"/>
      <c r="H60" s="341"/>
      <c r="I60" s="341"/>
      <c r="J60" s="341"/>
      <c r="K60" s="221"/>
      <c r="L60" s="341"/>
      <c r="M60" s="341"/>
      <c r="N60" s="221"/>
    </row>
    <row r="61" spans="1:14" s="88" customFormat="1" ht="18" customHeight="1">
      <c r="A61" s="91"/>
      <c r="B61" s="93"/>
      <c r="C61" s="220"/>
      <c r="D61" s="93"/>
      <c r="E61" s="93"/>
      <c r="F61" s="93"/>
      <c r="G61" s="93"/>
      <c r="H61" s="93"/>
      <c r="I61" s="93"/>
      <c r="J61" s="93"/>
      <c r="K61" s="220"/>
      <c r="L61" s="93"/>
      <c r="M61" s="93"/>
      <c r="N61" s="220"/>
    </row>
    <row r="62" spans="1:14" s="88" customFormat="1" ht="18" customHeight="1">
      <c r="A62" s="92"/>
      <c r="B62" s="341"/>
      <c r="C62" s="221"/>
      <c r="D62" s="341"/>
      <c r="E62" s="341"/>
      <c r="F62" s="341"/>
      <c r="G62" s="341"/>
      <c r="H62" s="341"/>
      <c r="I62" s="341"/>
      <c r="J62" s="341"/>
      <c r="K62" s="221"/>
      <c r="L62" s="341"/>
      <c r="M62" s="341"/>
      <c r="N62" s="221"/>
    </row>
    <row r="63" spans="1:14" s="88" customFormat="1" ht="18" customHeight="1">
      <c r="A63" s="91"/>
      <c r="B63" s="93"/>
      <c r="C63" s="220"/>
      <c r="D63" s="93"/>
      <c r="E63" s="93"/>
      <c r="F63" s="93"/>
      <c r="G63" s="93"/>
      <c r="H63" s="93"/>
      <c r="I63" s="93"/>
      <c r="J63" s="93"/>
      <c r="K63" s="220"/>
      <c r="L63" s="93"/>
      <c r="M63" s="93"/>
      <c r="N63" s="220"/>
    </row>
    <row r="64" spans="1:14" s="88" customFormat="1" ht="18" customHeight="1">
      <c r="A64" s="92"/>
      <c r="B64" s="341"/>
      <c r="C64" s="221"/>
      <c r="D64" s="341"/>
      <c r="E64" s="341"/>
      <c r="F64" s="341"/>
      <c r="G64" s="341"/>
      <c r="H64" s="341"/>
      <c r="I64" s="341"/>
      <c r="J64" s="341"/>
      <c r="K64" s="221"/>
      <c r="L64" s="341"/>
      <c r="M64" s="341"/>
      <c r="N64" s="221"/>
    </row>
  </sheetData>
  <mergeCells count="69">
    <mergeCell ref="A2:B2"/>
    <mergeCell ref="A5:B5"/>
    <mergeCell ref="A6:B6"/>
    <mergeCell ref="A7:C7"/>
    <mergeCell ref="A8:B8"/>
    <mergeCell ref="A9:B9"/>
    <mergeCell ref="A10:C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7:B37"/>
    <mergeCell ref="D37:K37"/>
    <mergeCell ref="A38:B38"/>
    <mergeCell ref="A39:B39"/>
    <mergeCell ref="A40:C40"/>
    <mergeCell ref="A41:B41"/>
    <mergeCell ref="A42:C42"/>
    <mergeCell ref="A43:B43"/>
    <mergeCell ref="D43:K43"/>
    <mergeCell ref="A44:C44"/>
    <mergeCell ref="A45:B45"/>
    <mergeCell ref="D45:K45"/>
    <mergeCell ref="A46:C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C1:M2"/>
    <mergeCell ref="A3:C4"/>
    <mergeCell ref="D3:K4"/>
    <mergeCell ref="L3:N4"/>
    <mergeCell ref="C33:M34"/>
    <mergeCell ref="A35:C36"/>
    <mergeCell ref="D35:K36"/>
    <mergeCell ref="L35:N36"/>
  </mergeCells>
  <phoneticPr fontId="27" type="Hiragana"/>
  <pageMargins left="0.94" right="0.63" top="0.7" bottom="0.27" header="0.51200000000000001" footer="0.2"/>
  <pageSetup paperSize="9" fitToWidth="1" fitToHeight="1" orientation="landscape" usePrinterDefaults="1" horizontalDpi="300" r:id="rId1"/>
  <headerFooter alignWithMargins="0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2:M41"/>
  <sheetViews>
    <sheetView view="pageBreakPreview" topLeftCell="A10" zoomScaleSheetLayoutView="100" workbookViewId="0">
      <selection activeCell="G18" sqref="G18:G19"/>
    </sheetView>
  </sheetViews>
  <sheetFormatPr defaultRowHeight="13.5"/>
  <cols>
    <col min="1" max="1" width="20.75390625" customWidth="1"/>
    <col min="2" max="2" width="19.50390625" customWidth="1"/>
    <col min="3" max="4" width="3.875" customWidth="1"/>
    <col min="5" max="5" width="9.50390625" customWidth="1"/>
    <col min="6" max="6" width="17.375" customWidth="1"/>
    <col min="7" max="7" width="17.875" customWidth="1"/>
    <col min="8" max="8" width="10.50390625" customWidth="1"/>
    <col min="9" max="9" width="3.75390625" customWidth="1"/>
    <col min="11" max="11" width="3.50390625" customWidth="1"/>
    <col min="12" max="12" width="9.50390625" customWidth="1"/>
    <col min="13" max="13" width="11.75390625" customWidth="1"/>
  </cols>
  <sheetData>
    <row r="2" spans="1:13" ht="27.75" customHeight="1">
      <c r="A2" s="61" t="s">
        <v>33</v>
      </c>
      <c r="B2" s="61"/>
      <c r="C2" s="61"/>
      <c r="D2" s="61"/>
      <c r="E2" s="61"/>
      <c r="F2" s="61"/>
      <c r="G2" s="61"/>
      <c r="H2" s="61"/>
      <c r="I2" s="53"/>
      <c r="J2" s="53"/>
      <c r="K2" s="53"/>
      <c r="L2" s="53"/>
    </row>
    <row r="3" spans="1:13">
      <c r="L3" s="101"/>
    </row>
    <row r="4" spans="1:13" ht="18" customHeight="1">
      <c r="A4" s="62" t="s">
        <v>16</v>
      </c>
      <c r="B4" s="62"/>
      <c r="C4" s="62" t="s">
        <v>34</v>
      </c>
      <c r="D4" s="62"/>
      <c r="E4" s="62" t="s">
        <v>23</v>
      </c>
      <c r="F4" s="62" t="s">
        <v>32</v>
      </c>
      <c r="G4" s="62" t="s">
        <v>31</v>
      </c>
      <c r="H4" s="83" t="s">
        <v>11</v>
      </c>
      <c r="I4" s="78"/>
      <c r="J4" s="78"/>
      <c r="K4" s="78"/>
      <c r="L4" s="102"/>
    </row>
    <row r="5" spans="1:13" ht="18" customHeight="1">
      <c r="A5" s="62"/>
      <c r="B5" s="62"/>
      <c r="C5" s="62"/>
      <c r="D5" s="62"/>
      <c r="E5" s="62"/>
      <c r="F5" s="62"/>
      <c r="G5" s="62"/>
      <c r="H5" s="84"/>
      <c r="I5" s="94"/>
      <c r="J5" s="94"/>
      <c r="K5" s="94"/>
      <c r="L5" s="103"/>
    </row>
    <row r="6" spans="1:13" ht="18" customHeight="1">
      <c r="A6" s="63" t="s">
        <v>35</v>
      </c>
      <c r="B6" s="63"/>
      <c r="C6" s="69"/>
      <c r="D6" s="69"/>
      <c r="E6" s="76"/>
      <c r="F6" s="76"/>
      <c r="G6" s="76"/>
      <c r="H6" s="85"/>
      <c r="I6" s="95"/>
      <c r="J6" s="95"/>
      <c r="K6" s="95"/>
      <c r="L6" s="104"/>
      <c r="M6" s="110" t="s">
        <v>24</v>
      </c>
    </row>
    <row r="7" spans="1:13" ht="18" customHeight="1">
      <c r="A7" s="63"/>
      <c r="B7" s="63"/>
      <c r="C7" s="69"/>
      <c r="D7" s="69"/>
      <c r="E7" s="76"/>
      <c r="F7" s="76"/>
      <c r="G7" s="76"/>
      <c r="H7" s="86"/>
      <c r="I7" s="96"/>
      <c r="J7" s="96"/>
      <c r="K7" s="96"/>
      <c r="L7" s="105"/>
      <c r="M7" s="65"/>
    </row>
    <row r="8" spans="1:13" ht="18" customHeight="1">
      <c r="A8" s="64" t="s">
        <v>0</v>
      </c>
      <c r="B8" s="64"/>
      <c r="C8" s="70" t="s">
        <v>5</v>
      </c>
      <c r="D8" s="70"/>
      <c r="E8" s="69">
        <v>1</v>
      </c>
      <c r="F8" s="77"/>
      <c r="G8" s="77">
        <f>測量業務費内訳表!G36</f>
        <v>1080000</v>
      </c>
      <c r="H8" s="85"/>
      <c r="I8" s="95"/>
      <c r="J8" s="95"/>
      <c r="K8" s="95"/>
      <c r="L8" s="104"/>
      <c r="M8" s="111">
        <f>測量業務費内訳表!O36</f>
        <v>818000</v>
      </c>
    </row>
    <row r="9" spans="1:13" ht="18" customHeight="1">
      <c r="A9" s="64"/>
      <c r="B9" s="64"/>
      <c r="C9" s="70"/>
      <c r="D9" s="70"/>
      <c r="E9" s="69"/>
      <c r="F9" s="77"/>
      <c r="G9" s="77"/>
      <c r="H9" s="86"/>
      <c r="I9" s="96"/>
      <c r="J9" s="96"/>
      <c r="K9" s="96"/>
      <c r="L9" s="105"/>
      <c r="M9" s="111"/>
    </row>
    <row r="10" spans="1:13" ht="18" customHeight="1">
      <c r="A10" s="64" t="s">
        <v>6</v>
      </c>
      <c r="B10" s="64"/>
      <c r="C10" s="70" t="s">
        <v>5</v>
      </c>
      <c r="D10" s="70"/>
      <c r="E10" s="69">
        <v>1</v>
      </c>
      <c r="F10" s="77"/>
      <c r="G10" s="77">
        <f>設計業務費内訳表!G36</f>
        <v>5880000</v>
      </c>
      <c r="H10" s="85"/>
      <c r="I10" s="95"/>
      <c r="J10" s="95"/>
      <c r="K10" s="95"/>
      <c r="L10" s="104"/>
      <c r="M10" s="111">
        <f>設計業務費内訳表!N36</f>
        <v>4685000</v>
      </c>
    </row>
    <row r="11" spans="1:13" ht="18" customHeight="1">
      <c r="A11" s="64"/>
      <c r="B11" s="64"/>
      <c r="C11" s="70"/>
      <c r="D11" s="70"/>
      <c r="E11" s="69"/>
      <c r="F11" s="77"/>
      <c r="G11" s="77"/>
      <c r="H11" s="86"/>
      <c r="I11" s="96"/>
      <c r="J11" s="96"/>
      <c r="K11" s="96"/>
      <c r="L11" s="105"/>
      <c r="M11" s="111"/>
    </row>
    <row r="12" spans="1:13" ht="18" customHeight="1">
      <c r="A12" s="64" t="s">
        <v>10</v>
      </c>
      <c r="B12" s="65"/>
      <c r="C12" s="70" t="s">
        <v>5</v>
      </c>
      <c r="D12" s="70"/>
      <c r="E12" s="77">
        <v>1</v>
      </c>
      <c r="F12" s="77"/>
      <c r="G12" s="77">
        <f>申請その他!G22</f>
        <v>1530000</v>
      </c>
      <c r="H12" s="85"/>
      <c r="I12" s="95"/>
      <c r="J12" s="95"/>
      <c r="K12" s="95"/>
      <c r="L12" s="104"/>
      <c r="M12" s="111">
        <v>0</v>
      </c>
    </row>
    <row r="13" spans="1:13" ht="18" customHeight="1">
      <c r="A13" s="65"/>
      <c r="B13" s="65"/>
      <c r="C13" s="70"/>
      <c r="D13" s="70"/>
      <c r="E13" s="77"/>
      <c r="F13" s="77"/>
      <c r="G13" s="77"/>
      <c r="H13" s="86"/>
      <c r="I13" s="96"/>
      <c r="J13" s="96"/>
      <c r="K13" s="96"/>
      <c r="L13" s="105"/>
      <c r="M13" s="111"/>
    </row>
    <row r="14" spans="1:13" ht="18" customHeight="1">
      <c r="A14" s="63" t="s">
        <v>37</v>
      </c>
      <c r="B14" s="66"/>
      <c r="C14" s="70"/>
      <c r="D14" s="70"/>
      <c r="E14" s="69"/>
      <c r="F14" s="77"/>
      <c r="G14" s="80">
        <f>SUM(G8:G13)</f>
        <v>8490000</v>
      </c>
      <c r="H14" s="87"/>
      <c r="I14" s="97"/>
      <c r="J14" s="97"/>
      <c r="K14" s="97"/>
      <c r="L14" s="106"/>
      <c r="M14" s="112">
        <f>SUM(M8:M13)</f>
        <v>5503000</v>
      </c>
    </row>
    <row r="15" spans="1:13" ht="18" customHeight="1">
      <c r="A15" s="66"/>
      <c r="B15" s="66"/>
      <c r="C15" s="70"/>
      <c r="D15" s="70"/>
      <c r="E15" s="69"/>
      <c r="F15" s="77"/>
      <c r="G15" s="80"/>
      <c r="H15" s="88"/>
      <c r="I15" s="98"/>
      <c r="J15" s="98"/>
      <c r="K15" s="98"/>
      <c r="L15" s="107"/>
      <c r="M15" s="112"/>
    </row>
    <row r="16" spans="1:13" ht="18" customHeight="1">
      <c r="A16" s="64" t="s">
        <v>19</v>
      </c>
      <c r="B16" s="65"/>
      <c r="C16" s="70" t="s">
        <v>5</v>
      </c>
      <c r="D16" s="70"/>
      <c r="E16" s="69">
        <v>1</v>
      </c>
      <c r="F16" s="77"/>
      <c r="G16" s="77">
        <f>L16</f>
        <v>849000</v>
      </c>
      <c r="H16" s="89">
        <f>G14</f>
        <v>8490000</v>
      </c>
      <c r="I16" s="83" t="s">
        <v>15</v>
      </c>
      <c r="J16" s="100">
        <v>0.1</v>
      </c>
      <c r="K16" s="83" t="s">
        <v>39</v>
      </c>
      <c r="L16" s="108">
        <f>H16*J16</f>
        <v>849000</v>
      </c>
    </row>
    <row r="17" spans="1:12" ht="18" customHeight="1">
      <c r="A17" s="65"/>
      <c r="B17" s="65"/>
      <c r="C17" s="70"/>
      <c r="D17" s="70"/>
      <c r="E17" s="69"/>
      <c r="F17" s="77"/>
      <c r="G17" s="77"/>
      <c r="H17" s="90"/>
      <c r="I17" s="99"/>
      <c r="J17" s="99"/>
      <c r="K17" s="99"/>
      <c r="L17" s="109"/>
    </row>
    <row r="18" spans="1:12" ht="18" customHeight="1">
      <c r="A18" s="63" t="s">
        <v>30</v>
      </c>
      <c r="B18" s="66"/>
      <c r="C18" s="70"/>
      <c r="D18" s="70"/>
      <c r="E18" s="69"/>
      <c r="F18" s="77"/>
      <c r="G18" s="80">
        <f>G14+G16</f>
        <v>9339000</v>
      </c>
      <c r="H18" s="87"/>
      <c r="I18" s="97"/>
      <c r="J18" s="97"/>
      <c r="K18" s="97"/>
      <c r="L18" s="106"/>
    </row>
    <row r="19" spans="1:12" ht="18" customHeight="1">
      <c r="A19" s="66"/>
      <c r="B19" s="66"/>
      <c r="C19" s="70"/>
      <c r="D19" s="70"/>
      <c r="E19" s="69"/>
      <c r="F19" s="77"/>
      <c r="G19" s="81"/>
      <c r="H19" s="88"/>
      <c r="I19" s="98"/>
      <c r="J19" s="98"/>
      <c r="K19" s="98"/>
      <c r="L19" s="107"/>
    </row>
    <row r="20" spans="1:12" ht="18" customHeight="1">
      <c r="A20" s="64"/>
      <c r="B20" s="64"/>
      <c r="C20" s="70"/>
      <c r="D20" s="70"/>
      <c r="E20" s="69"/>
      <c r="F20" s="77"/>
      <c r="G20" s="80"/>
      <c r="H20" s="91"/>
      <c r="I20" s="95"/>
      <c r="J20" s="95"/>
      <c r="K20" s="95"/>
      <c r="L20" s="104"/>
    </row>
    <row r="21" spans="1:12" ht="18" customHeight="1">
      <c r="A21" s="64"/>
      <c r="B21" s="64"/>
      <c r="C21" s="70"/>
      <c r="D21" s="70"/>
      <c r="E21" s="69"/>
      <c r="F21" s="77"/>
      <c r="G21" s="80"/>
      <c r="H21" s="88"/>
      <c r="I21" s="98"/>
      <c r="J21" s="98"/>
      <c r="K21" s="98"/>
      <c r="L21" s="107"/>
    </row>
    <row r="22" spans="1:12" ht="18" customHeight="1">
      <c r="A22" s="64" t="s">
        <v>41</v>
      </c>
      <c r="B22" s="64"/>
      <c r="C22" s="70"/>
      <c r="D22" s="70"/>
      <c r="E22" s="69"/>
      <c r="F22" s="77"/>
      <c r="G22" s="77"/>
      <c r="H22" s="91"/>
      <c r="I22" s="95"/>
      <c r="J22" s="95"/>
      <c r="K22" s="95"/>
      <c r="L22" s="104"/>
    </row>
    <row r="23" spans="1:12" ht="18" customHeight="1">
      <c r="A23" s="64"/>
      <c r="B23" s="64"/>
      <c r="C23" s="70"/>
      <c r="D23" s="70"/>
      <c r="E23" s="69"/>
      <c r="F23" s="77"/>
      <c r="G23" s="77"/>
      <c r="H23" s="92"/>
      <c r="I23" s="96"/>
      <c r="J23" s="96"/>
      <c r="K23" s="96"/>
      <c r="L23" s="105"/>
    </row>
    <row r="24" spans="1:12" ht="18" customHeight="1">
      <c r="A24" s="64" t="s">
        <v>40</v>
      </c>
      <c r="B24" s="64"/>
      <c r="C24" s="70"/>
      <c r="D24" s="70"/>
      <c r="E24" s="69"/>
      <c r="F24" s="77"/>
      <c r="G24" s="77"/>
      <c r="H24" s="91"/>
      <c r="I24" s="95"/>
      <c r="J24" s="95"/>
      <c r="K24" s="95"/>
      <c r="L24" s="104"/>
    </row>
    <row r="25" spans="1:12" ht="18" customHeight="1">
      <c r="A25" s="64"/>
      <c r="B25" s="64"/>
      <c r="C25" s="70"/>
      <c r="D25" s="70"/>
      <c r="E25" s="69"/>
      <c r="F25" s="77"/>
      <c r="G25" s="77"/>
      <c r="H25" s="92"/>
      <c r="I25" s="96"/>
      <c r="J25" s="96"/>
      <c r="K25" s="96"/>
      <c r="L25" s="105"/>
    </row>
    <row r="26" spans="1:12" ht="18" customHeight="1">
      <c r="A26" s="64"/>
      <c r="B26" s="64"/>
      <c r="C26" s="70"/>
      <c r="D26" s="70"/>
      <c r="E26" s="69"/>
      <c r="F26" s="77"/>
      <c r="G26" s="77"/>
      <c r="H26" s="91"/>
      <c r="I26" s="95"/>
      <c r="J26" s="95"/>
      <c r="K26" s="95"/>
      <c r="L26" s="104"/>
    </row>
    <row r="27" spans="1:12" ht="18" customHeight="1">
      <c r="A27" s="64"/>
      <c r="B27" s="64"/>
      <c r="C27" s="70"/>
      <c r="D27" s="70"/>
      <c r="E27" s="69"/>
      <c r="F27" s="77"/>
      <c r="G27" s="77"/>
      <c r="H27" s="92"/>
      <c r="I27" s="96"/>
      <c r="J27" s="96"/>
      <c r="K27" s="96"/>
      <c r="L27" s="105"/>
    </row>
    <row r="28" spans="1:12" ht="18" customHeight="1">
      <c r="A28" s="63"/>
      <c r="B28" s="63"/>
      <c r="C28" s="70"/>
      <c r="D28" s="70"/>
      <c r="E28" s="69"/>
      <c r="F28" s="77"/>
      <c r="G28" s="80"/>
      <c r="H28" s="91"/>
      <c r="I28" s="95"/>
      <c r="J28" s="95"/>
      <c r="K28" s="95"/>
      <c r="L28" s="104"/>
    </row>
    <row r="29" spans="1:12" ht="18" customHeight="1">
      <c r="A29" s="63"/>
      <c r="B29" s="63"/>
      <c r="C29" s="70"/>
      <c r="D29" s="70"/>
      <c r="E29" s="69"/>
      <c r="F29" s="77"/>
      <c r="G29" s="80"/>
      <c r="H29" s="92"/>
      <c r="I29" s="96"/>
      <c r="J29" s="96"/>
      <c r="K29" s="96"/>
      <c r="L29" s="105"/>
    </row>
    <row r="30" spans="1:12" ht="18" customHeight="1">
      <c r="A30" s="64"/>
      <c r="B30" s="65"/>
      <c r="C30" s="70"/>
      <c r="D30" s="71"/>
      <c r="E30" s="69"/>
      <c r="F30" s="77"/>
      <c r="G30" s="77"/>
      <c r="H30" s="91"/>
      <c r="I30" s="95"/>
      <c r="J30" s="95"/>
      <c r="K30" s="95"/>
      <c r="L30" s="104"/>
    </row>
    <row r="31" spans="1:12" ht="18" customHeight="1">
      <c r="A31" s="65"/>
      <c r="B31" s="65"/>
      <c r="C31" s="71"/>
      <c r="D31" s="71"/>
      <c r="E31" s="65"/>
      <c r="F31" s="65"/>
      <c r="G31" s="65"/>
      <c r="H31" s="92"/>
      <c r="I31" s="96"/>
      <c r="J31" s="96"/>
      <c r="K31" s="96"/>
      <c r="L31" s="105"/>
    </row>
    <row r="32" spans="1:12" ht="18" customHeight="1">
      <c r="A32" s="64"/>
      <c r="B32" s="64"/>
      <c r="C32" s="70"/>
      <c r="D32" s="70"/>
      <c r="E32" s="69"/>
      <c r="F32" s="77"/>
      <c r="G32" s="77"/>
      <c r="H32" s="91"/>
      <c r="I32" s="95"/>
      <c r="J32" s="95"/>
      <c r="K32" s="95"/>
      <c r="L32" s="104"/>
    </row>
    <row r="33" spans="1:12" ht="18" customHeight="1">
      <c r="A33" s="64"/>
      <c r="B33" s="64"/>
      <c r="C33" s="70"/>
      <c r="D33" s="70"/>
      <c r="E33" s="69"/>
      <c r="F33" s="77"/>
      <c r="G33" s="77"/>
      <c r="H33" s="92"/>
      <c r="I33" s="96"/>
      <c r="J33" s="96"/>
      <c r="K33" s="96"/>
      <c r="L33" s="105"/>
    </row>
    <row r="34" spans="1:12" ht="18" customHeight="1">
      <c r="A34" s="63"/>
      <c r="B34" s="63"/>
      <c r="C34" s="70"/>
      <c r="D34" s="70"/>
      <c r="E34" s="76"/>
      <c r="F34" s="76"/>
      <c r="G34" s="80"/>
      <c r="H34" s="91"/>
      <c r="I34" s="95"/>
      <c r="J34" s="95"/>
      <c r="K34" s="95"/>
      <c r="L34" s="104"/>
    </row>
    <row r="35" spans="1:12" ht="18" customHeight="1">
      <c r="A35" s="63"/>
      <c r="B35" s="63"/>
      <c r="C35" s="70"/>
      <c r="D35" s="70"/>
      <c r="E35" s="76"/>
      <c r="F35" s="76"/>
      <c r="G35" s="80"/>
      <c r="H35" s="92"/>
      <c r="I35" s="96"/>
      <c r="J35" s="96"/>
      <c r="K35" s="96"/>
      <c r="L35" s="105"/>
    </row>
    <row r="36" spans="1:12" ht="18" customHeight="1">
      <c r="A36" s="64"/>
      <c r="B36" s="64"/>
      <c r="C36" s="70"/>
      <c r="D36" s="70"/>
      <c r="E36" s="69"/>
      <c r="F36" s="77"/>
      <c r="G36" s="77"/>
      <c r="H36" s="91"/>
      <c r="I36" s="95"/>
      <c r="J36" s="95"/>
      <c r="K36" s="95"/>
      <c r="L36" s="104"/>
    </row>
    <row r="37" spans="1:12" ht="18" customHeight="1">
      <c r="A37" s="64"/>
      <c r="B37" s="64"/>
      <c r="C37" s="70"/>
      <c r="D37" s="70"/>
      <c r="E37" s="69"/>
      <c r="F37" s="77"/>
      <c r="G37" s="77"/>
      <c r="H37" s="92"/>
      <c r="I37" s="96"/>
      <c r="J37" s="96"/>
      <c r="K37" s="96"/>
      <c r="L37" s="105"/>
    </row>
    <row r="38" spans="1:12" ht="18" customHeight="1">
      <c r="A38" s="63"/>
      <c r="B38" s="63"/>
      <c r="C38" s="72"/>
      <c r="D38" s="72"/>
      <c r="E38" s="76"/>
      <c r="F38" s="76"/>
      <c r="G38" s="80"/>
      <c r="H38" s="91"/>
      <c r="I38" s="95"/>
      <c r="J38" s="95"/>
      <c r="K38" s="95"/>
      <c r="L38" s="104"/>
    </row>
    <row r="39" spans="1:12" ht="18" customHeight="1">
      <c r="A39" s="63"/>
      <c r="B39" s="63"/>
      <c r="C39" s="72"/>
      <c r="D39" s="72"/>
      <c r="E39" s="76"/>
      <c r="F39" s="76"/>
      <c r="G39" s="80"/>
      <c r="H39" s="92"/>
      <c r="I39" s="96"/>
      <c r="J39" s="96"/>
      <c r="K39" s="96"/>
      <c r="L39" s="105"/>
    </row>
    <row r="40" spans="1:12">
      <c r="A40" s="67"/>
      <c r="B40" s="68"/>
      <c r="C40" s="73"/>
      <c r="D40" s="75"/>
      <c r="E40" s="78"/>
      <c r="F40" s="78"/>
      <c r="G40" s="82"/>
      <c r="H40" s="93"/>
      <c r="I40" s="95"/>
      <c r="J40" s="95"/>
      <c r="K40" s="95"/>
      <c r="L40" s="95"/>
    </row>
    <row r="41" spans="1:12">
      <c r="A41" s="21"/>
      <c r="B41" s="21"/>
      <c r="C41" s="74"/>
      <c r="D41" s="74"/>
      <c r="E41" s="79"/>
      <c r="F41" s="79"/>
      <c r="G41" s="21"/>
      <c r="H41" s="88"/>
      <c r="I41" s="98"/>
      <c r="J41" s="98"/>
      <c r="K41" s="98"/>
      <c r="L41" s="98"/>
    </row>
  </sheetData>
  <mergeCells count="107">
    <mergeCell ref="A2:L2"/>
    <mergeCell ref="A4:B5"/>
    <mergeCell ref="C4:D5"/>
    <mergeCell ref="E4:E5"/>
    <mergeCell ref="F4:F5"/>
    <mergeCell ref="G4:G5"/>
    <mergeCell ref="H4:L5"/>
    <mergeCell ref="A6:B7"/>
    <mergeCell ref="C6:D7"/>
    <mergeCell ref="E6:E7"/>
    <mergeCell ref="F6:F7"/>
    <mergeCell ref="G6:G7"/>
    <mergeCell ref="M6:M7"/>
    <mergeCell ref="A8:B9"/>
    <mergeCell ref="C8:D9"/>
    <mergeCell ref="E8:E9"/>
    <mergeCell ref="F8:F9"/>
    <mergeCell ref="G8:G9"/>
    <mergeCell ref="M8:M9"/>
    <mergeCell ref="A10:B11"/>
    <mergeCell ref="C10:D11"/>
    <mergeCell ref="E10:E11"/>
    <mergeCell ref="F10:F11"/>
    <mergeCell ref="G10:G11"/>
    <mergeCell ref="M10:M11"/>
    <mergeCell ref="A12:B13"/>
    <mergeCell ref="C12:D13"/>
    <mergeCell ref="E12:E13"/>
    <mergeCell ref="F12:F13"/>
    <mergeCell ref="G12:G13"/>
    <mergeCell ref="M12:M13"/>
    <mergeCell ref="A14:B15"/>
    <mergeCell ref="C14:D15"/>
    <mergeCell ref="E14:E15"/>
    <mergeCell ref="F14:F15"/>
    <mergeCell ref="G14:G15"/>
    <mergeCell ref="M14:M15"/>
    <mergeCell ref="A16:B17"/>
    <mergeCell ref="C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8:B19"/>
    <mergeCell ref="C18:D19"/>
    <mergeCell ref="E18:E19"/>
    <mergeCell ref="F18:F19"/>
    <mergeCell ref="G18:G19"/>
    <mergeCell ref="A20:B21"/>
    <mergeCell ref="C20:D21"/>
    <mergeCell ref="E20:E21"/>
    <mergeCell ref="F20:F21"/>
    <mergeCell ref="G20:G21"/>
    <mergeCell ref="A22:B23"/>
    <mergeCell ref="C22:D23"/>
    <mergeCell ref="E22:E23"/>
    <mergeCell ref="F22:F23"/>
    <mergeCell ref="G22:G23"/>
    <mergeCell ref="A24:B25"/>
    <mergeCell ref="C24:D25"/>
    <mergeCell ref="E24:E25"/>
    <mergeCell ref="F24:F25"/>
    <mergeCell ref="G24:G25"/>
    <mergeCell ref="A26:B27"/>
    <mergeCell ref="C26:D27"/>
    <mergeCell ref="E26:E27"/>
    <mergeCell ref="F26:F27"/>
    <mergeCell ref="G26:G27"/>
    <mergeCell ref="A28:B29"/>
    <mergeCell ref="C28:D29"/>
    <mergeCell ref="E28:E29"/>
    <mergeCell ref="F28:F29"/>
    <mergeCell ref="G28:G29"/>
    <mergeCell ref="A30:B31"/>
    <mergeCell ref="C30:D31"/>
    <mergeCell ref="E30:E31"/>
    <mergeCell ref="F30:F31"/>
    <mergeCell ref="G30:G31"/>
    <mergeCell ref="A32:B33"/>
    <mergeCell ref="C32:D33"/>
    <mergeCell ref="E32:E33"/>
    <mergeCell ref="F32:F33"/>
    <mergeCell ref="G32:G33"/>
    <mergeCell ref="A34:B35"/>
    <mergeCell ref="C34:D35"/>
    <mergeCell ref="E34:E35"/>
    <mergeCell ref="F34:F35"/>
    <mergeCell ref="G34:G35"/>
    <mergeCell ref="A36:B37"/>
    <mergeCell ref="C36:D37"/>
    <mergeCell ref="E36:E37"/>
    <mergeCell ref="F36:F37"/>
    <mergeCell ref="G36:G37"/>
    <mergeCell ref="A38:B39"/>
    <mergeCell ref="C38:D39"/>
    <mergeCell ref="E38:E39"/>
    <mergeCell ref="F38:F39"/>
    <mergeCell ref="G38:G39"/>
    <mergeCell ref="A40:B41"/>
    <mergeCell ref="C40:D41"/>
    <mergeCell ref="E40:E41"/>
    <mergeCell ref="F40:F41"/>
    <mergeCell ref="G40:G41"/>
  </mergeCells>
  <phoneticPr fontId="27" type="Hiragana"/>
  <pageMargins left="1.03" right="0.37" top="0.51" bottom="0.23" header="0.36" footer="0.2"/>
  <pageSetup paperSize="9" fitToWidth="1" fitToHeight="1" orientation="landscape" usePrinterDefaults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tabColor indexed="31"/>
  </sheetPr>
  <dimension ref="A2:R77"/>
  <sheetViews>
    <sheetView view="pageBreakPreview" topLeftCell="A7" zoomScaleSheetLayoutView="100" workbookViewId="0">
      <selection activeCell="F10" sqref="F10:F11"/>
    </sheetView>
  </sheetViews>
  <sheetFormatPr defaultRowHeight="13.5"/>
  <cols>
    <col min="1" max="1" width="20.75390625" style="53" customWidth="1"/>
    <col min="2" max="2" width="19.50390625" style="53" customWidth="1"/>
    <col min="3" max="4" width="3.875" style="53" customWidth="1"/>
    <col min="5" max="5" width="9.50390625" style="53" customWidth="1"/>
    <col min="6" max="6" width="17.375" style="53" customWidth="1"/>
    <col min="7" max="7" width="17.875" style="53" customWidth="1"/>
    <col min="8" max="8" width="11.75390625" style="53" customWidth="1"/>
    <col min="9" max="9" width="3.75390625" style="53" customWidth="1"/>
    <col min="10" max="10" width="9.125" style="53" bestFit="1" customWidth="1"/>
    <col min="11" max="11" width="3.50390625" style="53" customWidth="1"/>
    <col min="12" max="12" width="9.50390625" style="53" customWidth="1"/>
    <col min="13" max="14" width="9.00390625" style="53" bestFit="1" customWidth="1"/>
    <col min="15" max="15" width="13.375" style="53" customWidth="1"/>
    <col min="16" max="16384" width="9.00390625" style="53" bestFit="1" customWidth="1"/>
  </cols>
  <sheetData>
    <row r="2" spans="1:14" ht="27.75" customHeight="1">
      <c r="A2" s="61" t="s">
        <v>179</v>
      </c>
      <c r="B2" s="61"/>
      <c r="C2" s="61"/>
      <c r="D2" s="61"/>
      <c r="E2" s="61"/>
      <c r="F2" s="61"/>
      <c r="G2" s="61"/>
      <c r="H2" s="61"/>
      <c r="I2" s="53"/>
      <c r="J2" s="53"/>
      <c r="K2" s="53"/>
      <c r="L2" s="53"/>
    </row>
    <row r="3" spans="1:14">
      <c r="L3" s="101"/>
    </row>
    <row r="4" spans="1:14" ht="18" customHeight="1">
      <c r="A4" s="113" t="s">
        <v>16</v>
      </c>
      <c r="B4" s="113"/>
      <c r="C4" s="113" t="s">
        <v>34</v>
      </c>
      <c r="D4" s="113"/>
      <c r="E4" s="113" t="s">
        <v>23</v>
      </c>
      <c r="F4" s="113" t="s">
        <v>32</v>
      </c>
      <c r="G4" s="113" t="s">
        <v>31</v>
      </c>
      <c r="H4" s="141" t="s">
        <v>11</v>
      </c>
      <c r="I4" s="153"/>
      <c r="J4" s="153"/>
      <c r="K4" s="153"/>
      <c r="L4" s="153"/>
    </row>
    <row r="5" spans="1:14" ht="18" customHeight="1">
      <c r="A5" s="114"/>
      <c r="B5" s="114"/>
      <c r="C5" s="114"/>
      <c r="D5" s="114"/>
      <c r="E5" s="114"/>
      <c r="F5" s="114"/>
      <c r="G5" s="114"/>
      <c r="H5" s="142"/>
      <c r="I5" s="154"/>
      <c r="J5" s="154"/>
      <c r="K5" s="154"/>
      <c r="L5" s="154"/>
    </row>
    <row r="6" spans="1:14" ht="18" customHeight="1">
      <c r="A6" s="115" t="s">
        <v>43</v>
      </c>
      <c r="B6" s="115"/>
      <c r="C6" s="129" t="s">
        <v>18</v>
      </c>
      <c r="D6" s="129"/>
      <c r="E6" s="133"/>
      <c r="F6" s="138"/>
      <c r="G6" s="138"/>
      <c r="H6" s="85"/>
      <c r="I6" s="95"/>
      <c r="J6" s="95"/>
      <c r="K6" s="95"/>
      <c r="L6" s="104"/>
    </row>
    <row r="7" spans="1:14" ht="18" customHeight="1">
      <c r="A7" s="116"/>
      <c r="B7" s="116"/>
      <c r="C7" s="130"/>
      <c r="D7" s="130"/>
      <c r="E7" s="134"/>
      <c r="F7" s="139"/>
      <c r="G7" s="139"/>
      <c r="H7" s="143"/>
      <c r="I7" s="155"/>
      <c r="J7" s="155"/>
      <c r="K7" s="155"/>
      <c r="L7" s="169"/>
      <c r="M7" s="175"/>
      <c r="N7" s="180"/>
    </row>
    <row r="8" spans="1:14" ht="18" customHeight="1">
      <c r="A8" s="117" t="s">
        <v>7</v>
      </c>
      <c r="B8" s="21"/>
      <c r="C8" s="70" t="s">
        <v>4</v>
      </c>
      <c r="D8" s="70"/>
      <c r="E8" s="135">
        <v>4</v>
      </c>
      <c r="F8" s="77">
        <f>L8</f>
        <v>27701</v>
      </c>
      <c r="G8" s="77">
        <f>ROUNDDOWN(E8*F8,0)</f>
        <v>110804</v>
      </c>
      <c r="H8" s="144">
        <v>27701</v>
      </c>
      <c r="I8" s="156" t="s">
        <v>15</v>
      </c>
      <c r="J8" s="161">
        <v>1</v>
      </c>
      <c r="K8" s="156" t="s">
        <v>39</v>
      </c>
      <c r="L8" s="170">
        <f>ROUNDDOWN(H8*J8,0)</f>
        <v>27701</v>
      </c>
      <c r="M8" s="176"/>
      <c r="N8" s="181"/>
    </row>
    <row r="9" spans="1:14" ht="18" customHeight="1">
      <c r="A9" s="92" t="s">
        <v>21</v>
      </c>
      <c r="B9" s="124"/>
      <c r="C9" s="70"/>
      <c r="D9" s="70"/>
      <c r="E9" s="135"/>
      <c r="F9" s="77"/>
      <c r="G9" s="140"/>
      <c r="H9" s="145"/>
      <c r="I9" s="156"/>
      <c r="J9" s="161"/>
      <c r="K9" s="156"/>
      <c r="L9" s="170"/>
      <c r="M9" s="176"/>
      <c r="N9" s="181"/>
    </row>
    <row r="10" spans="1:14" ht="18" customHeight="1">
      <c r="A10" s="117" t="s">
        <v>44</v>
      </c>
      <c r="B10" s="21"/>
      <c r="C10" s="70" t="s">
        <v>45</v>
      </c>
      <c r="D10" s="70"/>
      <c r="E10" s="69">
        <v>1</v>
      </c>
      <c r="F10" s="77"/>
      <c r="G10" s="77">
        <v>86220</v>
      </c>
      <c r="H10" s="146" t="s">
        <v>46</v>
      </c>
      <c r="I10" s="157"/>
      <c r="J10" s="162" t="s">
        <v>47</v>
      </c>
      <c r="K10" s="157"/>
      <c r="L10" s="171" t="s">
        <v>48</v>
      </c>
      <c r="M10" s="176"/>
      <c r="N10" s="181"/>
    </row>
    <row r="11" spans="1:14" ht="18" customHeight="1">
      <c r="A11" s="118"/>
      <c r="B11" s="125"/>
      <c r="C11" s="70"/>
      <c r="D11" s="70"/>
      <c r="E11" s="69"/>
      <c r="F11" s="77"/>
      <c r="G11" s="77"/>
      <c r="H11" s="147"/>
      <c r="I11" s="157"/>
      <c r="J11" s="162"/>
      <c r="K11" s="157"/>
      <c r="L11" s="171"/>
      <c r="M11" s="176"/>
      <c r="N11" s="181"/>
    </row>
    <row r="12" spans="1:14" ht="18" customHeight="1">
      <c r="A12" s="117" t="s">
        <v>12</v>
      </c>
      <c r="B12" s="21"/>
      <c r="C12" s="70" t="s">
        <v>50</v>
      </c>
      <c r="D12" s="70"/>
      <c r="E12" s="136">
        <v>0.15</v>
      </c>
      <c r="F12" s="77">
        <f>L12</f>
        <v>123603</v>
      </c>
      <c r="G12" s="77">
        <f>ROUNDDOWN(E12*F12,0)</f>
        <v>18540</v>
      </c>
      <c r="H12" s="144">
        <v>123603</v>
      </c>
      <c r="I12" s="156" t="s">
        <v>15</v>
      </c>
      <c r="J12" s="161">
        <v>1</v>
      </c>
      <c r="K12" s="156" t="s">
        <v>39</v>
      </c>
      <c r="L12" s="170">
        <f>ROUNDDOWN(H12*J12,0)</f>
        <v>123603</v>
      </c>
      <c r="M12" s="176"/>
      <c r="N12" s="181"/>
    </row>
    <row r="13" spans="1:14" ht="18" customHeight="1">
      <c r="A13" s="92" t="s">
        <v>51</v>
      </c>
      <c r="B13" s="124"/>
      <c r="C13" s="70"/>
      <c r="D13" s="70"/>
      <c r="E13" s="136"/>
      <c r="F13" s="77"/>
      <c r="G13" s="140"/>
      <c r="H13" s="145"/>
      <c r="I13" s="156"/>
      <c r="J13" s="161"/>
      <c r="K13" s="156"/>
      <c r="L13" s="170"/>
      <c r="M13" s="176"/>
      <c r="N13" s="181"/>
    </row>
    <row r="14" spans="1:14" ht="18" customHeight="1">
      <c r="A14" s="117" t="e">
        <f>#REF!</f>
        <v>#REF!</v>
      </c>
      <c r="B14" s="21"/>
      <c r="C14" s="70" t="s">
        <v>50</v>
      </c>
      <c r="D14" s="70"/>
      <c r="E14" s="136">
        <v>0.15</v>
      </c>
      <c r="F14" s="77">
        <f>L14</f>
        <v>202868</v>
      </c>
      <c r="G14" s="77">
        <f>ROUNDDOWN(E14*F14,0)</f>
        <v>30430</v>
      </c>
      <c r="H14" s="144">
        <v>202868</v>
      </c>
      <c r="I14" s="156" t="s">
        <v>15</v>
      </c>
      <c r="J14" s="161">
        <v>1</v>
      </c>
      <c r="K14" s="156" t="s">
        <v>39</v>
      </c>
      <c r="L14" s="170">
        <f>ROUNDDOWN(H14*J14,0)</f>
        <v>202868</v>
      </c>
      <c r="M14" s="176"/>
      <c r="N14" s="181"/>
    </row>
    <row r="15" spans="1:14" ht="18" customHeight="1">
      <c r="A15" s="92" t="s">
        <v>18</v>
      </c>
      <c r="B15" s="124"/>
      <c r="C15" s="70"/>
      <c r="D15" s="70"/>
      <c r="E15" s="136"/>
      <c r="F15" s="77"/>
      <c r="G15" s="140"/>
      <c r="H15" s="145"/>
      <c r="I15" s="156"/>
      <c r="J15" s="161"/>
      <c r="K15" s="156"/>
      <c r="L15" s="170"/>
      <c r="M15" s="176"/>
      <c r="N15" s="181"/>
    </row>
    <row r="16" spans="1:14" ht="18" customHeight="1">
      <c r="A16" s="117" t="s">
        <v>53</v>
      </c>
      <c r="B16" s="21"/>
      <c r="C16" s="70" t="s">
        <v>50</v>
      </c>
      <c r="D16" s="70"/>
      <c r="E16" s="136">
        <v>0.15</v>
      </c>
      <c r="F16" s="77">
        <f>L16</f>
        <v>367745</v>
      </c>
      <c r="G16" s="77">
        <f>ROUNDDOWN(E16*F16,0)</f>
        <v>55161</v>
      </c>
      <c r="H16" s="144">
        <v>408606</v>
      </c>
      <c r="I16" s="156" t="s">
        <v>15</v>
      </c>
      <c r="J16" s="161">
        <v>0.9</v>
      </c>
      <c r="K16" s="156" t="s">
        <v>39</v>
      </c>
      <c r="L16" s="170">
        <f>ROUNDDOWN(H16*J16,0)</f>
        <v>367745</v>
      </c>
      <c r="M16" s="176"/>
      <c r="N16" s="181"/>
    </row>
    <row r="17" spans="1:18" ht="18" customHeight="1">
      <c r="A17" s="92" t="s">
        <v>54</v>
      </c>
      <c r="B17" s="124"/>
      <c r="C17" s="70"/>
      <c r="D17" s="70"/>
      <c r="E17" s="136"/>
      <c r="F17" s="77"/>
      <c r="G17" s="140"/>
      <c r="H17" s="145"/>
      <c r="I17" s="156"/>
      <c r="J17" s="161"/>
      <c r="K17" s="156"/>
      <c r="L17" s="170"/>
      <c r="M17" s="176"/>
      <c r="N17" s="181"/>
    </row>
    <row r="18" spans="1:18" ht="18" customHeight="1">
      <c r="A18" s="117" t="s">
        <v>55</v>
      </c>
      <c r="B18" s="21"/>
      <c r="C18" s="70" t="s">
        <v>50</v>
      </c>
      <c r="D18" s="70"/>
      <c r="E18" s="136">
        <v>0.15</v>
      </c>
      <c r="F18" s="77">
        <f>L18</f>
        <v>179466</v>
      </c>
      <c r="G18" s="77">
        <f>ROUNDDOWN(E18*F18,0)</f>
        <v>26919</v>
      </c>
      <c r="H18" s="144">
        <v>179466</v>
      </c>
      <c r="I18" s="156" t="s">
        <v>15</v>
      </c>
      <c r="J18" s="161">
        <v>1</v>
      </c>
      <c r="K18" s="156" t="s">
        <v>39</v>
      </c>
      <c r="L18" s="170">
        <f>ROUNDDOWN(H18*J18,0)</f>
        <v>179466</v>
      </c>
    </row>
    <row r="19" spans="1:18" ht="18" customHeight="1">
      <c r="A19" s="92" t="s">
        <v>51</v>
      </c>
      <c r="B19" s="124"/>
      <c r="C19" s="70"/>
      <c r="D19" s="70"/>
      <c r="E19" s="136"/>
      <c r="F19" s="77"/>
      <c r="G19" s="140"/>
      <c r="H19" s="145"/>
      <c r="I19" s="156"/>
      <c r="J19" s="161"/>
      <c r="K19" s="156"/>
      <c r="L19" s="170"/>
    </row>
    <row r="20" spans="1:18" ht="18" customHeight="1">
      <c r="A20" s="117" t="s">
        <v>56</v>
      </c>
      <c r="B20" s="21"/>
      <c r="C20" s="70" t="s">
        <v>50</v>
      </c>
      <c r="D20" s="70"/>
      <c r="E20" s="136">
        <v>0.15</v>
      </c>
      <c r="F20" s="77">
        <f>L20</f>
        <v>290577</v>
      </c>
      <c r="G20" s="77">
        <f>ROUNDDOWN(E20*F20,0)</f>
        <v>43586</v>
      </c>
      <c r="H20" s="144">
        <v>290577</v>
      </c>
      <c r="I20" s="156" t="s">
        <v>15</v>
      </c>
      <c r="J20" s="161">
        <v>1</v>
      </c>
      <c r="K20" s="156" t="s">
        <v>39</v>
      </c>
      <c r="L20" s="170">
        <f>ROUNDDOWN(H20*J20,0)</f>
        <v>290577</v>
      </c>
    </row>
    <row r="21" spans="1:18" ht="18" customHeight="1">
      <c r="A21" s="92" t="s">
        <v>51</v>
      </c>
      <c r="B21" s="124"/>
      <c r="C21" s="70"/>
      <c r="D21" s="70"/>
      <c r="E21" s="136"/>
      <c r="F21" s="77"/>
      <c r="G21" s="140"/>
      <c r="H21" s="145"/>
      <c r="I21" s="156"/>
      <c r="J21" s="161"/>
      <c r="K21" s="156"/>
      <c r="L21" s="170"/>
    </row>
    <row r="22" spans="1:18" ht="18" customHeight="1">
      <c r="A22" s="117" t="s">
        <v>57</v>
      </c>
      <c r="B22" s="21"/>
      <c r="C22" s="70" t="s">
        <v>50</v>
      </c>
      <c r="D22" s="70"/>
      <c r="E22" s="136">
        <v>0.15</v>
      </c>
      <c r="F22" s="77">
        <f>L22</f>
        <v>835204</v>
      </c>
      <c r="G22" s="77">
        <f>ROUNDDOWN(E22*F22,0)</f>
        <v>125280</v>
      </c>
      <c r="H22" s="144">
        <v>1044006</v>
      </c>
      <c r="I22" s="156" t="s">
        <v>15</v>
      </c>
      <c r="J22" s="161">
        <v>0.8</v>
      </c>
      <c r="K22" s="156" t="s">
        <v>39</v>
      </c>
      <c r="L22" s="170">
        <f>ROUNDDOWN(H22*J22,0)</f>
        <v>835204</v>
      </c>
    </row>
    <row r="23" spans="1:18" ht="18" customHeight="1">
      <c r="A23" s="92" t="s">
        <v>58</v>
      </c>
      <c r="B23" s="124"/>
      <c r="C23" s="70"/>
      <c r="D23" s="70"/>
      <c r="E23" s="136"/>
      <c r="F23" s="77"/>
      <c r="G23" s="140"/>
      <c r="H23" s="145"/>
      <c r="I23" s="156"/>
      <c r="J23" s="161"/>
      <c r="K23" s="156"/>
      <c r="L23" s="170"/>
    </row>
    <row r="24" spans="1:18" ht="18" customHeight="1">
      <c r="A24" s="119" t="s">
        <v>59</v>
      </c>
      <c r="B24" s="126"/>
      <c r="C24" s="70"/>
      <c r="D24" s="70"/>
      <c r="E24" s="69"/>
      <c r="F24" s="77"/>
      <c r="G24" s="80">
        <f>SUM(G8:G23)</f>
        <v>496940</v>
      </c>
      <c r="H24" s="91"/>
      <c r="I24" s="95"/>
      <c r="J24" s="95"/>
      <c r="K24" s="95"/>
      <c r="L24" s="104"/>
    </row>
    <row r="25" spans="1:18" ht="18" customHeight="1">
      <c r="A25" s="119"/>
      <c r="B25" s="126"/>
      <c r="C25" s="70"/>
      <c r="D25" s="70"/>
      <c r="E25" s="69"/>
      <c r="F25" s="77"/>
      <c r="G25" s="80"/>
      <c r="H25" s="92"/>
      <c r="I25" s="96"/>
      <c r="J25" s="96"/>
      <c r="K25" s="96"/>
      <c r="L25" s="105"/>
    </row>
    <row r="26" spans="1:18" ht="18" customHeight="1">
      <c r="A26" s="120" t="s">
        <v>60</v>
      </c>
      <c r="B26" s="127"/>
      <c r="C26" s="70" t="s">
        <v>5</v>
      </c>
      <c r="D26" s="70"/>
      <c r="E26" s="77">
        <v>1</v>
      </c>
      <c r="F26" s="77"/>
      <c r="G26" s="77">
        <f>L26</f>
        <v>2782</v>
      </c>
      <c r="H26" s="144">
        <f>G24</f>
        <v>496940</v>
      </c>
      <c r="I26" s="156" t="s">
        <v>15</v>
      </c>
      <c r="J26" s="163">
        <v>5.5999999999999999e-003</v>
      </c>
      <c r="K26" s="156" t="s">
        <v>39</v>
      </c>
      <c r="L26" s="170">
        <f>ROUNDDOWN(H26*J26,0)</f>
        <v>2782</v>
      </c>
    </row>
    <row r="27" spans="1:18" ht="18" customHeight="1">
      <c r="A27" s="121"/>
      <c r="B27" s="127"/>
      <c r="C27" s="70"/>
      <c r="D27" s="70"/>
      <c r="E27" s="77"/>
      <c r="F27" s="77"/>
      <c r="G27" s="77"/>
      <c r="H27" s="145"/>
      <c r="I27" s="156"/>
      <c r="J27" s="163"/>
      <c r="K27" s="156"/>
      <c r="L27" s="170"/>
      <c r="N27" s="182" t="s">
        <v>61</v>
      </c>
    </row>
    <row r="28" spans="1:18" ht="17.45" customHeight="1">
      <c r="A28" s="119" t="s">
        <v>62</v>
      </c>
      <c r="B28" s="126"/>
      <c r="C28" s="131" t="s">
        <v>5</v>
      </c>
      <c r="D28" s="70"/>
      <c r="E28" s="69">
        <v>1</v>
      </c>
      <c r="F28" s="77"/>
      <c r="G28" s="77">
        <f>ROUNDDOWN(L29,-3)</f>
        <v>35000</v>
      </c>
      <c r="H28" s="148">
        <v>2.2999999999999998</v>
      </c>
      <c r="I28" s="158" t="s">
        <v>15</v>
      </c>
      <c r="J28" s="164">
        <f>ROUNDDOWN((G24*0.001),0)</f>
        <v>496</v>
      </c>
      <c r="K28" s="158" t="s">
        <v>39</v>
      </c>
      <c r="L28" s="172">
        <f>ROUNDDOWN(H28*J28^0.44,0)</f>
        <v>35</v>
      </c>
      <c r="M28" s="177"/>
      <c r="N28" s="183">
        <v>2.2999999999999998</v>
      </c>
      <c r="O28" s="184" t="s">
        <v>15</v>
      </c>
      <c r="P28" s="185">
        <f>J28</f>
        <v>496</v>
      </c>
      <c r="Q28" s="184" t="s">
        <v>39</v>
      </c>
      <c r="R28" s="186">
        <f>ROUNDDOWN(N28*P28^0.44,0)</f>
        <v>35</v>
      </c>
    </row>
    <row r="29" spans="1:18" ht="17.45" customHeight="1">
      <c r="A29" s="119"/>
      <c r="B29" s="126"/>
      <c r="C29" s="131"/>
      <c r="D29" s="70"/>
      <c r="E29" s="69"/>
      <c r="F29" s="77"/>
      <c r="G29" s="77"/>
      <c r="H29" s="149">
        <f>L28</f>
        <v>35</v>
      </c>
      <c r="I29" s="159" t="s">
        <v>15</v>
      </c>
      <c r="J29" s="165">
        <v>1000</v>
      </c>
      <c r="K29" s="159" t="s">
        <v>39</v>
      </c>
      <c r="L29" s="173">
        <f>H29*J29</f>
        <v>35000</v>
      </c>
      <c r="M29" s="178"/>
      <c r="N29" s="149">
        <f>R28</f>
        <v>35</v>
      </c>
      <c r="O29" s="159" t="s">
        <v>15</v>
      </c>
      <c r="P29" s="165">
        <v>1000</v>
      </c>
      <c r="Q29" s="159" t="s">
        <v>39</v>
      </c>
      <c r="R29" s="173">
        <f>N29*P29</f>
        <v>35000</v>
      </c>
    </row>
    <row r="30" spans="1:18" ht="18" customHeight="1">
      <c r="A30" s="120" t="s">
        <v>2</v>
      </c>
      <c r="B30" s="127"/>
      <c r="C30" s="70" t="s">
        <v>5</v>
      </c>
      <c r="D30" s="70"/>
      <c r="E30" s="69">
        <v>1</v>
      </c>
      <c r="F30" s="77"/>
      <c r="G30" s="77">
        <f>精度管理費!G18</f>
        <v>37052</v>
      </c>
      <c r="H30" s="150" t="s">
        <v>52</v>
      </c>
      <c r="I30" s="160"/>
      <c r="J30" s="160"/>
      <c r="K30" s="95"/>
      <c r="L30" s="104"/>
    </row>
    <row r="31" spans="1:18" ht="18" customHeight="1">
      <c r="A31" s="121"/>
      <c r="B31" s="127"/>
      <c r="C31" s="70"/>
      <c r="D31" s="70"/>
      <c r="E31" s="69"/>
      <c r="F31" s="77"/>
      <c r="G31" s="77"/>
      <c r="H31" s="151"/>
      <c r="I31" s="160"/>
      <c r="J31" s="160"/>
      <c r="K31" s="155"/>
      <c r="L31" s="174"/>
    </row>
    <row r="32" spans="1:18" ht="18" customHeight="1">
      <c r="A32" s="120" t="s">
        <v>63</v>
      </c>
      <c r="B32" s="127"/>
      <c r="C32" s="70"/>
      <c r="D32" s="70"/>
      <c r="E32" s="69"/>
      <c r="F32" s="77"/>
      <c r="G32" s="77">
        <f>SUM(G24:G31)</f>
        <v>571774</v>
      </c>
      <c r="H32" s="91"/>
      <c r="I32" s="95"/>
      <c r="J32" s="95"/>
      <c r="K32" s="95"/>
      <c r="L32" s="104"/>
    </row>
    <row r="33" spans="1:15" ht="18" customHeight="1">
      <c r="A33" s="121"/>
      <c r="B33" s="127"/>
      <c r="C33" s="70"/>
      <c r="D33" s="70"/>
      <c r="E33" s="69"/>
      <c r="F33" s="77"/>
      <c r="G33" s="140"/>
      <c r="H33" s="92"/>
      <c r="I33" s="96"/>
      <c r="J33" s="96"/>
      <c r="K33" s="96"/>
      <c r="L33" s="105"/>
      <c r="O33" s="53" t="s">
        <v>64</v>
      </c>
    </row>
    <row r="34" spans="1:15" ht="18" customHeight="1">
      <c r="A34" s="119" t="s">
        <v>65</v>
      </c>
      <c r="B34" s="126"/>
      <c r="C34" s="70" t="s">
        <v>5</v>
      </c>
      <c r="D34" s="70"/>
      <c r="E34" s="69">
        <v>1</v>
      </c>
      <c r="F34" s="77"/>
      <c r="G34" s="77">
        <f>ROUNDDOWN(H34*J34,0)</f>
        <v>514024</v>
      </c>
      <c r="H34" s="144">
        <f>G32</f>
        <v>571774</v>
      </c>
      <c r="I34" s="156" t="s">
        <v>15</v>
      </c>
      <c r="J34" s="166">
        <f>ROUND(M34/100,3)</f>
        <v>0.89900000000000002</v>
      </c>
      <c r="K34" s="156" t="s">
        <v>39</v>
      </c>
      <c r="L34" s="170">
        <f>ROUNDDOWN(H34*J34,0)</f>
        <v>514024</v>
      </c>
      <c r="M34" s="179">
        <f>IF(G32&lt;500000,91.2,371.23*G32^-0.107)</f>
        <v>89.871099349643401</v>
      </c>
      <c r="N34" s="21"/>
      <c r="O34" s="111">
        <f>G34*0.48</f>
        <v>246731.52</v>
      </c>
    </row>
    <row r="35" spans="1:15" ht="18" customHeight="1">
      <c r="A35" s="119"/>
      <c r="B35" s="126"/>
      <c r="C35" s="70"/>
      <c r="D35" s="70"/>
      <c r="E35" s="69"/>
      <c r="F35" s="77"/>
      <c r="G35" s="77"/>
      <c r="H35" s="145"/>
      <c r="I35" s="156"/>
      <c r="J35" s="166"/>
      <c r="K35" s="156"/>
      <c r="L35" s="170"/>
      <c r="M35" s="179"/>
      <c r="N35" s="21"/>
      <c r="O35" s="111"/>
    </row>
    <row r="36" spans="1:15" ht="18" customHeight="1">
      <c r="A36" s="122" t="s">
        <v>66</v>
      </c>
      <c r="B36" s="128"/>
      <c r="C36" s="70"/>
      <c r="D36" s="70"/>
      <c r="E36" s="69"/>
      <c r="F36" s="77"/>
      <c r="G36" s="80">
        <f>ROUNDDOWN(H36*-1,-4)</f>
        <v>1080000</v>
      </c>
      <c r="H36" s="152">
        <f>(G32+G34)*-1</f>
        <v>-1085798</v>
      </c>
      <c r="I36" s="156"/>
      <c r="J36" s="167"/>
      <c r="K36" s="156"/>
      <c r="L36" s="170"/>
      <c r="O36" s="81">
        <f>ROUNDDOWN(G32+O34,-3)</f>
        <v>818000</v>
      </c>
    </row>
    <row r="37" spans="1:15" ht="18" customHeight="1">
      <c r="A37" s="122"/>
      <c r="B37" s="128"/>
      <c r="C37" s="70"/>
      <c r="D37" s="70"/>
      <c r="E37" s="69"/>
      <c r="F37" s="77"/>
      <c r="G37" s="80"/>
      <c r="H37" s="152"/>
      <c r="I37" s="156"/>
      <c r="J37" s="168"/>
      <c r="K37" s="156"/>
      <c r="L37" s="170"/>
      <c r="M37" s="53"/>
      <c r="N37" s="53"/>
      <c r="O37" s="66"/>
    </row>
    <row r="38" spans="1:15" ht="18" customHeight="1">
      <c r="A38" s="122"/>
      <c r="B38" s="128"/>
      <c r="C38" s="70"/>
      <c r="D38" s="70"/>
      <c r="E38" s="69"/>
      <c r="F38" s="77"/>
      <c r="G38" s="80"/>
      <c r="H38" s="91"/>
      <c r="I38" s="95"/>
      <c r="J38" s="95"/>
      <c r="K38" s="95"/>
      <c r="L38" s="104"/>
    </row>
    <row r="39" spans="1:15" ht="18" customHeight="1">
      <c r="A39" s="122"/>
      <c r="B39" s="128"/>
      <c r="C39" s="70"/>
      <c r="D39" s="70"/>
      <c r="E39" s="69"/>
      <c r="F39" s="77"/>
      <c r="G39" s="80"/>
      <c r="H39" s="92"/>
      <c r="I39" s="96"/>
      <c r="J39" s="96"/>
      <c r="K39" s="96"/>
      <c r="L39" s="105"/>
    </row>
    <row r="40" spans="1:15" ht="18" customHeight="1">
      <c r="A40" s="122"/>
      <c r="B40" s="128"/>
      <c r="C40" s="70"/>
      <c r="D40" s="70"/>
      <c r="E40" s="69"/>
      <c r="F40" s="77"/>
      <c r="G40" s="80"/>
      <c r="H40" s="91"/>
      <c r="I40" s="95"/>
      <c r="J40" s="95"/>
      <c r="K40" s="95"/>
      <c r="L40" s="104"/>
    </row>
    <row r="41" spans="1:15" ht="18" customHeight="1">
      <c r="A41" s="122"/>
      <c r="B41" s="128"/>
      <c r="C41" s="70"/>
      <c r="D41" s="70"/>
      <c r="E41" s="69"/>
      <c r="F41" s="77"/>
      <c r="G41" s="80"/>
      <c r="H41" s="92"/>
      <c r="I41" s="96"/>
      <c r="J41" s="96"/>
      <c r="K41" s="96"/>
      <c r="L41" s="105"/>
    </row>
    <row r="42" spans="1:15" ht="18" customHeight="1">
      <c r="A42" s="122"/>
      <c r="B42" s="128"/>
      <c r="C42" s="70"/>
      <c r="D42" s="70"/>
      <c r="E42" s="69"/>
      <c r="F42" s="77"/>
      <c r="G42" s="80"/>
      <c r="H42" s="91"/>
      <c r="I42" s="95"/>
      <c r="J42" s="95"/>
      <c r="K42" s="95"/>
      <c r="L42" s="104"/>
    </row>
    <row r="43" spans="1:15" ht="18" customHeight="1">
      <c r="A43" s="122"/>
      <c r="B43" s="128"/>
      <c r="C43" s="70"/>
      <c r="D43" s="70"/>
      <c r="E43" s="69"/>
      <c r="F43" s="77"/>
      <c r="G43" s="80"/>
      <c r="H43" s="92"/>
      <c r="I43" s="96"/>
      <c r="J43" s="96"/>
      <c r="K43" s="96"/>
      <c r="L43" s="105"/>
    </row>
    <row r="44" spans="1:15" ht="18" customHeight="1">
      <c r="A44" s="123"/>
      <c r="B44" s="127"/>
      <c r="C44" s="72"/>
      <c r="D44" s="132"/>
      <c r="E44" s="76"/>
      <c r="F44" s="76"/>
      <c r="G44" s="80"/>
      <c r="H44" s="91"/>
      <c r="I44" s="95"/>
      <c r="J44" s="95"/>
      <c r="K44" s="95"/>
      <c r="L44" s="104"/>
    </row>
    <row r="45" spans="1:15" ht="18" customHeight="1">
      <c r="A45" s="121"/>
      <c r="B45" s="127"/>
      <c r="C45" s="132"/>
      <c r="D45" s="132"/>
      <c r="E45" s="137"/>
      <c r="F45" s="137"/>
      <c r="G45" s="65"/>
      <c r="H45" s="92"/>
      <c r="I45" s="96"/>
      <c r="J45" s="96"/>
      <c r="K45" s="96"/>
      <c r="L45" s="105"/>
    </row>
    <row r="46" spans="1:15" ht="18" customHeight="1">
      <c r="A46" s="122"/>
      <c r="B46" s="128"/>
      <c r="C46" s="70"/>
      <c r="D46" s="70"/>
      <c r="E46" s="69"/>
      <c r="F46" s="77"/>
      <c r="G46" s="80"/>
      <c r="H46" s="91"/>
      <c r="I46" s="95"/>
      <c r="J46" s="95"/>
      <c r="K46" s="95"/>
      <c r="L46" s="104"/>
    </row>
    <row r="47" spans="1:15" ht="18" customHeight="1">
      <c r="A47" s="122"/>
      <c r="B47" s="128"/>
      <c r="C47" s="70"/>
      <c r="D47" s="70"/>
      <c r="E47" s="69"/>
      <c r="F47" s="77"/>
      <c r="G47" s="80"/>
      <c r="H47" s="92"/>
      <c r="I47" s="96"/>
      <c r="J47" s="96"/>
      <c r="K47" s="96"/>
      <c r="L47" s="105"/>
    </row>
    <row r="48" spans="1:15" ht="18" customHeight="1">
      <c r="A48" s="122"/>
      <c r="B48" s="128"/>
      <c r="C48" s="70"/>
      <c r="D48" s="70"/>
      <c r="E48" s="69"/>
      <c r="F48" s="77"/>
      <c r="G48" s="80"/>
      <c r="H48" s="91"/>
      <c r="I48" s="95"/>
      <c r="J48" s="95"/>
      <c r="K48" s="95"/>
      <c r="L48" s="104"/>
    </row>
    <row r="49" spans="1:12" ht="18" customHeight="1">
      <c r="A49" s="122"/>
      <c r="B49" s="128"/>
      <c r="C49" s="70"/>
      <c r="D49" s="70"/>
      <c r="E49" s="69"/>
      <c r="F49" s="77"/>
      <c r="G49" s="80"/>
      <c r="H49" s="92"/>
      <c r="I49" s="96"/>
      <c r="J49" s="96"/>
      <c r="K49" s="96"/>
      <c r="L49" s="105"/>
    </row>
    <row r="50" spans="1:12" ht="18" customHeight="1">
      <c r="A50" s="122"/>
      <c r="B50" s="128"/>
      <c r="C50" s="70"/>
      <c r="D50" s="70"/>
      <c r="E50" s="69"/>
      <c r="F50" s="77"/>
      <c r="G50" s="80"/>
      <c r="H50" s="91"/>
      <c r="I50" s="95"/>
      <c r="J50" s="95"/>
      <c r="K50" s="95"/>
      <c r="L50" s="104"/>
    </row>
    <row r="51" spans="1:12" ht="18" customHeight="1">
      <c r="A51" s="122"/>
      <c r="B51" s="128"/>
      <c r="C51" s="70"/>
      <c r="D51" s="70"/>
      <c r="E51" s="69"/>
      <c r="F51" s="77"/>
      <c r="G51" s="80"/>
      <c r="H51" s="92"/>
      <c r="I51" s="96"/>
      <c r="J51" s="96"/>
      <c r="K51" s="96"/>
      <c r="L51" s="105"/>
    </row>
    <row r="52" spans="1:12" ht="18" customHeight="1">
      <c r="A52" s="122"/>
      <c r="B52" s="128"/>
      <c r="C52" s="70"/>
      <c r="D52" s="70"/>
      <c r="E52" s="69"/>
      <c r="F52" s="77"/>
      <c r="G52" s="80"/>
      <c r="H52" s="91"/>
      <c r="I52" s="95"/>
      <c r="J52" s="95"/>
      <c r="K52" s="95"/>
      <c r="L52" s="104"/>
    </row>
    <row r="53" spans="1:12" ht="18" customHeight="1">
      <c r="A53" s="122"/>
      <c r="B53" s="128"/>
      <c r="C53" s="70"/>
      <c r="D53" s="70"/>
      <c r="E53" s="69"/>
      <c r="F53" s="77"/>
      <c r="G53" s="80"/>
      <c r="H53" s="92"/>
      <c r="I53" s="96"/>
      <c r="J53" s="96"/>
      <c r="K53" s="96"/>
      <c r="L53" s="105"/>
    </row>
    <row r="54" spans="1:12" ht="18" customHeight="1">
      <c r="A54" s="122"/>
      <c r="B54" s="128"/>
      <c r="C54" s="70"/>
      <c r="D54" s="70"/>
      <c r="E54" s="69"/>
      <c r="F54" s="77"/>
      <c r="G54" s="80"/>
      <c r="H54" s="91"/>
      <c r="I54" s="95"/>
      <c r="J54" s="95"/>
      <c r="K54" s="95"/>
      <c r="L54" s="104"/>
    </row>
    <row r="55" spans="1:12" ht="18" customHeight="1">
      <c r="A55" s="122"/>
      <c r="B55" s="128"/>
      <c r="C55" s="70"/>
      <c r="D55" s="70"/>
      <c r="E55" s="69"/>
      <c r="F55" s="77"/>
      <c r="G55" s="80"/>
      <c r="H55" s="92"/>
      <c r="I55" s="96"/>
      <c r="J55" s="96"/>
      <c r="K55" s="96"/>
      <c r="L55" s="105"/>
    </row>
    <row r="56" spans="1:12" ht="18" customHeight="1">
      <c r="A56" s="122"/>
      <c r="B56" s="128"/>
      <c r="C56" s="70"/>
      <c r="D56" s="70"/>
      <c r="E56" s="69"/>
      <c r="F56" s="77"/>
      <c r="G56" s="80"/>
      <c r="H56" s="91"/>
      <c r="I56" s="95"/>
      <c r="J56" s="95"/>
      <c r="K56" s="95"/>
      <c r="L56" s="104"/>
    </row>
    <row r="57" spans="1:12" ht="18" customHeight="1">
      <c r="A57" s="122"/>
      <c r="B57" s="128"/>
      <c r="C57" s="70"/>
      <c r="D57" s="70"/>
      <c r="E57" s="69"/>
      <c r="F57" s="77"/>
      <c r="G57" s="80"/>
      <c r="H57" s="92"/>
      <c r="I57" s="96"/>
      <c r="J57" s="96"/>
      <c r="K57" s="96"/>
      <c r="L57" s="105"/>
    </row>
    <row r="58" spans="1:12" ht="18" customHeight="1">
      <c r="A58" s="122"/>
      <c r="B58" s="128"/>
      <c r="C58" s="70"/>
      <c r="D58" s="70"/>
      <c r="E58" s="69"/>
      <c r="F58" s="77"/>
      <c r="G58" s="80"/>
      <c r="H58" s="91"/>
      <c r="I58" s="95"/>
      <c r="J58" s="95"/>
      <c r="K58" s="95"/>
      <c r="L58" s="104"/>
    </row>
    <row r="59" spans="1:12" ht="18" customHeight="1">
      <c r="A59" s="122"/>
      <c r="B59" s="128"/>
      <c r="C59" s="70"/>
      <c r="D59" s="70"/>
      <c r="E59" s="69"/>
      <c r="F59" s="77"/>
      <c r="G59" s="80"/>
      <c r="H59" s="92"/>
      <c r="I59" s="96"/>
      <c r="J59" s="96"/>
      <c r="K59" s="96"/>
      <c r="L59" s="105"/>
    </row>
    <row r="60" spans="1:12" ht="18" customHeight="1">
      <c r="A60" s="122"/>
      <c r="B60" s="128"/>
      <c r="C60" s="70"/>
      <c r="D60" s="70"/>
      <c r="E60" s="69"/>
      <c r="F60" s="77"/>
      <c r="G60" s="80"/>
      <c r="H60" s="91"/>
      <c r="I60" s="95"/>
      <c r="J60" s="95"/>
      <c r="K60" s="95"/>
      <c r="L60" s="104"/>
    </row>
    <row r="61" spans="1:12" ht="18" customHeight="1">
      <c r="A61" s="122"/>
      <c r="B61" s="128"/>
      <c r="C61" s="70"/>
      <c r="D61" s="70"/>
      <c r="E61" s="69"/>
      <c r="F61" s="77"/>
      <c r="G61" s="80"/>
      <c r="H61" s="92"/>
      <c r="I61" s="96"/>
      <c r="J61" s="96"/>
      <c r="K61" s="96"/>
      <c r="L61" s="105"/>
    </row>
    <row r="62" spans="1:12" ht="18" customHeight="1">
      <c r="A62" s="122"/>
      <c r="B62" s="128"/>
      <c r="C62" s="70"/>
      <c r="D62" s="70"/>
      <c r="E62" s="69"/>
      <c r="F62" s="77"/>
      <c r="G62" s="80"/>
      <c r="H62" s="91"/>
      <c r="I62" s="95"/>
      <c r="J62" s="95"/>
      <c r="K62" s="95"/>
      <c r="L62" s="104"/>
    </row>
    <row r="63" spans="1:12" ht="18" customHeight="1">
      <c r="A63" s="122"/>
      <c r="B63" s="128"/>
      <c r="C63" s="70"/>
      <c r="D63" s="70"/>
      <c r="E63" s="69"/>
      <c r="F63" s="77"/>
      <c r="G63" s="80"/>
      <c r="H63" s="92"/>
      <c r="I63" s="96"/>
      <c r="J63" s="96"/>
      <c r="K63" s="96"/>
      <c r="L63" s="105"/>
    </row>
    <row r="64" spans="1:12" ht="18" customHeight="1">
      <c r="A64" s="122"/>
      <c r="B64" s="128"/>
      <c r="C64" s="70"/>
      <c r="D64" s="70"/>
      <c r="E64" s="69"/>
      <c r="F64" s="77"/>
      <c r="G64" s="80"/>
      <c r="H64" s="91"/>
      <c r="I64" s="95"/>
      <c r="J64" s="95"/>
      <c r="K64" s="95"/>
      <c r="L64" s="104"/>
    </row>
    <row r="65" spans="1:12" ht="18" customHeight="1">
      <c r="A65" s="122"/>
      <c r="B65" s="128"/>
      <c r="C65" s="70"/>
      <c r="D65" s="70"/>
      <c r="E65" s="69"/>
      <c r="F65" s="77"/>
      <c r="G65" s="80"/>
      <c r="H65" s="92"/>
      <c r="I65" s="96"/>
      <c r="J65" s="96"/>
      <c r="K65" s="96"/>
      <c r="L65" s="105"/>
    </row>
    <row r="66" spans="1:12" ht="18" customHeight="1">
      <c r="A66" s="122"/>
      <c r="B66" s="128"/>
      <c r="C66" s="70"/>
      <c r="D66" s="70"/>
      <c r="E66" s="69"/>
      <c r="F66" s="77"/>
      <c r="G66" s="80"/>
      <c r="H66" s="91"/>
      <c r="I66" s="95"/>
      <c r="J66" s="95"/>
      <c r="K66" s="95"/>
      <c r="L66" s="104"/>
    </row>
    <row r="67" spans="1:12" ht="18" customHeight="1">
      <c r="A67" s="122"/>
      <c r="B67" s="128"/>
      <c r="C67" s="70"/>
      <c r="D67" s="70"/>
      <c r="E67" s="69"/>
      <c r="F67" s="77"/>
      <c r="G67" s="80"/>
      <c r="H67" s="92"/>
      <c r="I67" s="96"/>
      <c r="J67" s="96"/>
      <c r="K67" s="96"/>
      <c r="L67" s="105"/>
    </row>
    <row r="68" spans="1:12" ht="18" customHeight="1">
      <c r="A68" s="122"/>
      <c r="B68" s="128"/>
      <c r="C68" s="70"/>
      <c r="D68" s="70"/>
      <c r="E68" s="69"/>
      <c r="F68" s="77"/>
      <c r="G68" s="80"/>
      <c r="H68" s="91"/>
      <c r="I68" s="95"/>
      <c r="J68" s="95"/>
      <c r="K68" s="95"/>
      <c r="L68" s="104"/>
    </row>
    <row r="69" spans="1:12" ht="18" customHeight="1">
      <c r="A69" s="122"/>
      <c r="B69" s="128"/>
      <c r="C69" s="70"/>
      <c r="D69" s="70"/>
      <c r="E69" s="69"/>
      <c r="F69" s="77"/>
      <c r="G69" s="80"/>
      <c r="H69" s="92"/>
      <c r="I69" s="96"/>
      <c r="J69" s="96"/>
      <c r="K69" s="96"/>
      <c r="L69" s="105"/>
    </row>
    <row r="70" spans="1:12" ht="18" customHeight="1">
      <c r="A70" s="122"/>
      <c r="B70" s="128"/>
      <c r="C70" s="70"/>
      <c r="D70" s="70"/>
      <c r="E70" s="69"/>
      <c r="F70" s="77"/>
      <c r="G70" s="80"/>
      <c r="H70" s="91"/>
      <c r="I70" s="95"/>
      <c r="J70" s="95"/>
      <c r="K70" s="95"/>
      <c r="L70" s="104"/>
    </row>
    <row r="71" spans="1:12" ht="18" customHeight="1">
      <c r="A71" s="122"/>
      <c r="B71" s="128"/>
      <c r="C71" s="70"/>
      <c r="D71" s="70"/>
      <c r="E71" s="69"/>
      <c r="F71" s="77"/>
      <c r="G71" s="80"/>
      <c r="H71" s="92"/>
      <c r="I71" s="96"/>
      <c r="J71" s="96"/>
      <c r="K71" s="96"/>
      <c r="L71" s="105"/>
    </row>
    <row r="72" spans="1:12" ht="18" customHeight="1">
      <c r="A72" s="122"/>
      <c r="B72" s="128"/>
      <c r="C72" s="70"/>
      <c r="D72" s="70"/>
      <c r="E72" s="69"/>
      <c r="F72" s="77"/>
      <c r="G72" s="80"/>
      <c r="H72" s="91"/>
      <c r="I72" s="95"/>
      <c r="J72" s="95"/>
      <c r="K72" s="95"/>
      <c r="L72" s="104"/>
    </row>
    <row r="73" spans="1:12" ht="18" customHeight="1">
      <c r="A73" s="122"/>
      <c r="B73" s="128"/>
      <c r="C73" s="70"/>
      <c r="D73" s="70"/>
      <c r="E73" s="69"/>
      <c r="F73" s="77"/>
      <c r="G73" s="80"/>
      <c r="H73" s="92"/>
      <c r="I73" s="96"/>
      <c r="J73" s="96"/>
      <c r="K73" s="96"/>
      <c r="L73" s="105"/>
    </row>
    <row r="74" spans="1:12" ht="18" customHeight="1">
      <c r="A74" s="122"/>
      <c r="B74" s="128"/>
      <c r="C74" s="70"/>
      <c r="D74" s="70"/>
      <c r="E74" s="69"/>
      <c r="F74" s="77"/>
      <c r="G74" s="80"/>
      <c r="H74" s="91"/>
      <c r="I74" s="95"/>
      <c r="J74" s="95"/>
      <c r="K74" s="95"/>
      <c r="L74" s="104"/>
    </row>
    <row r="75" spans="1:12" ht="18" customHeight="1">
      <c r="A75" s="122"/>
      <c r="B75" s="128"/>
      <c r="C75" s="70"/>
      <c r="D75" s="70"/>
      <c r="E75" s="69"/>
      <c r="F75" s="77"/>
      <c r="G75" s="80"/>
      <c r="H75" s="92"/>
      <c r="I75" s="96"/>
      <c r="J75" s="96"/>
      <c r="K75" s="96"/>
      <c r="L75" s="105"/>
    </row>
    <row r="76" spans="1:12" ht="18" customHeight="1">
      <c r="A76" s="122"/>
      <c r="B76" s="128"/>
      <c r="C76" s="70"/>
      <c r="D76" s="70"/>
      <c r="E76" s="69"/>
      <c r="F76" s="77"/>
      <c r="G76" s="80"/>
      <c r="H76" s="91"/>
      <c r="I76" s="95"/>
      <c r="J76" s="95"/>
      <c r="K76" s="95"/>
      <c r="L76" s="104"/>
    </row>
    <row r="77" spans="1:12" ht="18" customHeight="1">
      <c r="A77" s="122"/>
      <c r="B77" s="128"/>
      <c r="C77" s="70"/>
      <c r="D77" s="70"/>
      <c r="E77" s="69"/>
      <c r="F77" s="77"/>
      <c r="G77" s="80"/>
      <c r="H77" s="92"/>
      <c r="I77" s="96"/>
      <c r="J77" s="96"/>
      <c r="K77" s="96"/>
      <c r="L77" s="105"/>
    </row>
  </sheetData>
  <mergeCells count="254">
    <mergeCell ref="A2:L2"/>
    <mergeCell ref="M7:N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:B5"/>
    <mergeCell ref="C4:D5"/>
    <mergeCell ref="E4:E5"/>
    <mergeCell ref="F4:F5"/>
    <mergeCell ref="G4:G5"/>
    <mergeCell ref="H4:L5"/>
    <mergeCell ref="A6:B7"/>
    <mergeCell ref="C6:E7"/>
    <mergeCell ref="F6:F7"/>
    <mergeCell ref="G6:G7"/>
    <mergeCell ref="C8:D9"/>
    <mergeCell ref="E8:E9"/>
    <mergeCell ref="F8:F9"/>
    <mergeCell ref="G8:G9"/>
    <mergeCell ref="H8:H9"/>
    <mergeCell ref="I8:I9"/>
    <mergeCell ref="J8:J9"/>
    <mergeCell ref="K8:K9"/>
    <mergeCell ref="L8:L9"/>
    <mergeCell ref="C10:D11"/>
    <mergeCell ref="E10:E11"/>
    <mergeCell ref="F10:F11"/>
    <mergeCell ref="G10:G11"/>
    <mergeCell ref="H10:H11"/>
    <mergeCell ref="I10:I11"/>
    <mergeCell ref="J10:J11"/>
    <mergeCell ref="K10:K11"/>
    <mergeCell ref="L10:L11"/>
    <mergeCell ref="C12:D13"/>
    <mergeCell ref="E12:E13"/>
    <mergeCell ref="F12:F13"/>
    <mergeCell ref="G12:G13"/>
    <mergeCell ref="H12:H13"/>
    <mergeCell ref="I12:I13"/>
    <mergeCell ref="J12:J13"/>
    <mergeCell ref="K12:K13"/>
    <mergeCell ref="L12:L13"/>
    <mergeCell ref="C14:D15"/>
    <mergeCell ref="E14:E15"/>
    <mergeCell ref="F14:F15"/>
    <mergeCell ref="G14:G15"/>
    <mergeCell ref="H14:H15"/>
    <mergeCell ref="I14:I15"/>
    <mergeCell ref="J14:J15"/>
    <mergeCell ref="K14:K15"/>
    <mergeCell ref="L14:L15"/>
    <mergeCell ref="C16:D17"/>
    <mergeCell ref="E16:E17"/>
    <mergeCell ref="F16:F17"/>
    <mergeCell ref="G16:G17"/>
    <mergeCell ref="H16:H17"/>
    <mergeCell ref="I16:I17"/>
    <mergeCell ref="J16:J17"/>
    <mergeCell ref="K16:K17"/>
    <mergeCell ref="L16:L17"/>
    <mergeCell ref="C18:D19"/>
    <mergeCell ref="E18:E19"/>
    <mergeCell ref="F18:F19"/>
    <mergeCell ref="G18:G19"/>
    <mergeCell ref="H18:H19"/>
    <mergeCell ref="I18:I19"/>
    <mergeCell ref="J18:J19"/>
    <mergeCell ref="K18:K19"/>
    <mergeCell ref="L18:L19"/>
    <mergeCell ref="C20:D21"/>
    <mergeCell ref="E20:E21"/>
    <mergeCell ref="F20:F21"/>
    <mergeCell ref="G20:G21"/>
    <mergeCell ref="H20:H21"/>
    <mergeCell ref="I20:I21"/>
    <mergeCell ref="J20:J21"/>
    <mergeCell ref="K20:K21"/>
    <mergeCell ref="L20:L21"/>
    <mergeCell ref="C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4:B25"/>
    <mergeCell ref="C24:D25"/>
    <mergeCell ref="E24:E25"/>
    <mergeCell ref="F24:F25"/>
    <mergeCell ref="G24:G25"/>
    <mergeCell ref="A26:B27"/>
    <mergeCell ref="C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8:B29"/>
    <mergeCell ref="C28:D29"/>
    <mergeCell ref="E28:E29"/>
    <mergeCell ref="F28:F29"/>
    <mergeCell ref="G28:G29"/>
    <mergeCell ref="A30:B31"/>
    <mergeCell ref="C30:D31"/>
    <mergeCell ref="E30:E31"/>
    <mergeCell ref="F30:F31"/>
    <mergeCell ref="G30:G31"/>
    <mergeCell ref="H30:J31"/>
    <mergeCell ref="A32:B33"/>
    <mergeCell ref="C32:D33"/>
    <mergeCell ref="E32:E33"/>
    <mergeCell ref="F32:F33"/>
    <mergeCell ref="G32:G33"/>
    <mergeCell ref="A34:B35"/>
    <mergeCell ref="C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O34:O35"/>
    <mergeCell ref="A36:B37"/>
    <mergeCell ref="C36:D37"/>
    <mergeCell ref="E36:E37"/>
    <mergeCell ref="F36:F37"/>
    <mergeCell ref="G36:G37"/>
    <mergeCell ref="H36:H37"/>
    <mergeCell ref="I36:I37"/>
    <mergeCell ref="J36:J37"/>
    <mergeCell ref="K36:K37"/>
    <mergeCell ref="L36:L37"/>
    <mergeCell ref="O36:O37"/>
    <mergeCell ref="A38:B39"/>
    <mergeCell ref="C38:D39"/>
    <mergeCell ref="E38:E39"/>
    <mergeCell ref="F38:F39"/>
    <mergeCell ref="G38:G39"/>
    <mergeCell ref="A40:B41"/>
    <mergeCell ref="C40:D41"/>
    <mergeCell ref="E40:E41"/>
    <mergeCell ref="F40:F41"/>
    <mergeCell ref="G40:G41"/>
    <mergeCell ref="A42:B43"/>
    <mergeCell ref="C42:D43"/>
    <mergeCell ref="E42:E43"/>
    <mergeCell ref="F42:F43"/>
    <mergeCell ref="G42:G43"/>
    <mergeCell ref="A44:B45"/>
    <mergeCell ref="C44:D45"/>
    <mergeCell ref="E44:E45"/>
    <mergeCell ref="F44:F45"/>
    <mergeCell ref="G44:G45"/>
    <mergeCell ref="A46:B47"/>
    <mergeCell ref="C46:D47"/>
    <mergeCell ref="E46:E47"/>
    <mergeCell ref="F46:F47"/>
    <mergeCell ref="G46:G47"/>
    <mergeCell ref="A48:B49"/>
    <mergeCell ref="C48:D49"/>
    <mergeCell ref="E48:E49"/>
    <mergeCell ref="F48:F49"/>
    <mergeCell ref="G48:G49"/>
    <mergeCell ref="A50:B51"/>
    <mergeCell ref="C50:D51"/>
    <mergeCell ref="E50:E51"/>
    <mergeCell ref="F50:F51"/>
    <mergeCell ref="G50:G51"/>
    <mergeCell ref="A52:B53"/>
    <mergeCell ref="C52:D53"/>
    <mergeCell ref="E52:E53"/>
    <mergeCell ref="F52:F53"/>
    <mergeCell ref="G52:G53"/>
    <mergeCell ref="A54:B55"/>
    <mergeCell ref="C54:D55"/>
    <mergeCell ref="E54:E55"/>
    <mergeCell ref="F54:F55"/>
    <mergeCell ref="G54:G55"/>
    <mergeCell ref="A56:B57"/>
    <mergeCell ref="C56:D57"/>
    <mergeCell ref="E56:E57"/>
    <mergeCell ref="F56:F57"/>
    <mergeCell ref="G56:G57"/>
    <mergeCell ref="A58:B59"/>
    <mergeCell ref="C58:D59"/>
    <mergeCell ref="E58:E59"/>
    <mergeCell ref="F58:F59"/>
    <mergeCell ref="G58:G59"/>
    <mergeCell ref="A60:B61"/>
    <mergeCell ref="C60:D61"/>
    <mergeCell ref="E60:E61"/>
    <mergeCell ref="F60:F61"/>
    <mergeCell ref="G60:G61"/>
    <mergeCell ref="A62:B63"/>
    <mergeCell ref="C62:D63"/>
    <mergeCell ref="E62:E63"/>
    <mergeCell ref="F62:F63"/>
    <mergeCell ref="G62:G63"/>
    <mergeCell ref="A64:B65"/>
    <mergeCell ref="C64:D65"/>
    <mergeCell ref="E64:E65"/>
    <mergeCell ref="F64:F65"/>
    <mergeCell ref="G64:G65"/>
    <mergeCell ref="A66:B67"/>
    <mergeCell ref="C66:D67"/>
    <mergeCell ref="E66:E67"/>
    <mergeCell ref="F66:F67"/>
    <mergeCell ref="G66:G67"/>
    <mergeCell ref="A68:B69"/>
    <mergeCell ref="C68:D69"/>
    <mergeCell ref="E68:E69"/>
    <mergeCell ref="F68:F69"/>
    <mergeCell ref="G68:G69"/>
    <mergeCell ref="A70:B71"/>
    <mergeCell ref="C70:D71"/>
    <mergeCell ref="E70:E71"/>
    <mergeCell ref="F70:F71"/>
    <mergeCell ref="G70:G71"/>
    <mergeCell ref="A72:B73"/>
    <mergeCell ref="C72:D73"/>
    <mergeCell ref="E72:E73"/>
    <mergeCell ref="F72:F73"/>
    <mergeCell ref="G72:G73"/>
    <mergeCell ref="A74:B75"/>
    <mergeCell ref="C74:D75"/>
    <mergeCell ref="E74:E75"/>
    <mergeCell ref="F74:F75"/>
    <mergeCell ref="G74:G75"/>
    <mergeCell ref="A76:B77"/>
    <mergeCell ref="C76:D77"/>
    <mergeCell ref="E76:E77"/>
    <mergeCell ref="F76:F77"/>
    <mergeCell ref="G76:G77"/>
  </mergeCells>
  <phoneticPr fontId="27" type="Hiragana"/>
  <pageMargins left="0.9055118110236221" right="0.35433070866141736" top="0.43307086614173229" bottom="0.23622047244094491" header="0.43307086614173229" footer="0.19685039370078741"/>
  <pageSetup paperSize="9" fitToWidth="1" fitToHeight="1" orientation="landscape" usePrinterDefaults="1" horizontalDpi="300" r:id="rId1"/>
  <headerFooter alignWithMargins="0"/>
  <rowBreaks count="1" manualBreakCount="1">
    <brk id="33" max="1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2:L279"/>
  <sheetViews>
    <sheetView view="pageBreakPreview" topLeftCell="A52" zoomScaleSheetLayoutView="100" workbookViewId="0">
      <selection activeCell="H112" sqref="H112"/>
    </sheetView>
  </sheetViews>
  <sheetFormatPr defaultRowHeight="13.5"/>
  <cols>
    <col min="1" max="1" width="20.75390625" customWidth="1"/>
    <col min="2" max="2" width="19.50390625" customWidth="1"/>
    <col min="3" max="4" width="3.875" customWidth="1"/>
    <col min="5" max="5" width="9.50390625" customWidth="1"/>
    <col min="6" max="6" width="17.375" customWidth="1"/>
    <col min="7" max="7" width="17.875" customWidth="1"/>
    <col min="8" max="8" width="10.50390625" customWidth="1"/>
    <col min="9" max="9" width="3.75390625" customWidth="1"/>
    <col min="11" max="11" width="3.50390625" customWidth="1"/>
  </cols>
  <sheetData>
    <row r="2" spans="1:12" ht="27.75" customHeight="1">
      <c r="A2" s="61" t="s">
        <v>67</v>
      </c>
      <c r="B2" s="61"/>
      <c r="C2" s="61"/>
      <c r="D2" s="61"/>
      <c r="E2" s="61"/>
      <c r="F2" s="61"/>
      <c r="G2" s="61"/>
      <c r="H2" s="198" t="s">
        <v>68</v>
      </c>
      <c r="I2" s="205">
        <v>1</v>
      </c>
      <c r="J2" s="198" t="s">
        <v>70</v>
      </c>
      <c r="K2" s="53"/>
      <c r="L2" s="53"/>
    </row>
    <row r="3" spans="1:12">
      <c r="L3" s="101"/>
    </row>
    <row r="4" spans="1:12" ht="18" customHeight="1">
      <c r="A4" s="187" t="s">
        <v>16</v>
      </c>
      <c r="B4" s="189"/>
      <c r="C4" s="62" t="s">
        <v>34</v>
      </c>
      <c r="D4" s="62"/>
      <c r="E4" s="62" t="s">
        <v>23</v>
      </c>
      <c r="F4" s="62" t="s">
        <v>32</v>
      </c>
      <c r="G4" s="62" t="s">
        <v>31</v>
      </c>
      <c r="H4" s="83" t="s">
        <v>11</v>
      </c>
      <c r="I4" s="78"/>
      <c r="J4" s="78"/>
      <c r="K4" s="78"/>
      <c r="L4" s="102"/>
    </row>
    <row r="5" spans="1:12" ht="18" customHeight="1">
      <c r="A5" s="188"/>
      <c r="B5" s="190"/>
      <c r="C5" s="62"/>
      <c r="D5" s="62"/>
      <c r="E5" s="62"/>
      <c r="F5" s="62"/>
      <c r="G5" s="62"/>
      <c r="H5" s="84"/>
      <c r="I5" s="94"/>
      <c r="J5" s="94"/>
      <c r="K5" s="94"/>
      <c r="L5" s="103"/>
    </row>
    <row r="6" spans="1:12" ht="18" customHeight="1">
      <c r="A6" s="91" t="s">
        <v>7</v>
      </c>
      <c r="B6" s="191"/>
      <c r="C6" s="70" t="s">
        <v>4</v>
      </c>
      <c r="D6" s="70"/>
      <c r="E6" s="69">
        <v>35</v>
      </c>
      <c r="F6" s="77"/>
      <c r="G6" s="77"/>
      <c r="H6" s="199"/>
      <c r="I6" s="156"/>
      <c r="J6" s="209"/>
      <c r="K6" s="156"/>
      <c r="L6" s="170"/>
    </row>
    <row r="7" spans="1:12" ht="18" customHeight="1">
      <c r="A7" s="118" t="s">
        <v>72</v>
      </c>
      <c r="B7" s="192"/>
      <c r="C7" s="70"/>
      <c r="D7" s="70"/>
      <c r="E7" s="69"/>
      <c r="F7" s="77"/>
      <c r="G7" s="77"/>
      <c r="H7" s="200"/>
      <c r="I7" s="156"/>
      <c r="J7" s="209"/>
      <c r="K7" s="156"/>
      <c r="L7" s="170"/>
    </row>
    <row r="8" spans="1:12" ht="18" customHeight="1">
      <c r="A8" s="91" t="s">
        <v>73</v>
      </c>
      <c r="B8" s="191"/>
      <c r="C8" s="70" t="s">
        <v>75</v>
      </c>
      <c r="D8" s="70"/>
      <c r="E8" s="193">
        <f>ROUNDDOWN(H9*J9,2)</f>
        <v>5.5</v>
      </c>
      <c r="F8" s="77">
        <v>42200</v>
      </c>
      <c r="G8" s="77">
        <f>ROUNDDOWN(E8*F8,0)</f>
        <v>232100</v>
      </c>
      <c r="H8" s="201" t="s">
        <v>76</v>
      </c>
      <c r="I8" s="206"/>
      <c r="J8" s="206" t="s">
        <v>77</v>
      </c>
      <c r="K8" s="156"/>
      <c r="L8" s="170"/>
    </row>
    <row r="9" spans="1:12" ht="18" customHeight="1">
      <c r="A9" s="118" t="s">
        <v>78</v>
      </c>
      <c r="B9" s="192"/>
      <c r="C9" s="70"/>
      <c r="D9" s="70"/>
      <c r="E9" s="194"/>
      <c r="F9" s="77"/>
      <c r="G9" s="77"/>
      <c r="H9" s="202">
        <v>5.5</v>
      </c>
      <c r="I9" s="207" t="s">
        <v>15</v>
      </c>
      <c r="J9" s="210">
        <v>1</v>
      </c>
      <c r="K9" s="156"/>
      <c r="L9" s="170"/>
    </row>
    <row r="10" spans="1:12" ht="18" customHeight="1">
      <c r="A10" s="91" t="s">
        <v>36</v>
      </c>
      <c r="B10" s="191"/>
      <c r="C10" s="70" t="s">
        <v>75</v>
      </c>
      <c r="D10" s="70"/>
      <c r="E10" s="193">
        <f>ROUNDDOWN(H11*J11,2)</f>
        <v>5.5</v>
      </c>
      <c r="F10" s="77">
        <v>32400</v>
      </c>
      <c r="G10" s="77">
        <f>ROUNDDOWN(E10*F10,0)</f>
        <v>178200</v>
      </c>
      <c r="H10" s="201" t="s">
        <v>76</v>
      </c>
      <c r="I10" s="206"/>
      <c r="J10" s="206" t="s">
        <v>77</v>
      </c>
      <c r="K10" s="156"/>
      <c r="L10" s="170"/>
    </row>
    <row r="11" spans="1:12" ht="18" customHeight="1">
      <c r="A11" s="118" t="s">
        <v>78</v>
      </c>
      <c r="B11" s="192"/>
      <c r="C11" s="70"/>
      <c r="D11" s="70"/>
      <c r="E11" s="194"/>
      <c r="F11" s="77"/>
      <c r="G11" s="77"/>
      <c r="H11" s="202">
        <v>5.5</v>
      </c>
      <c r="I11" s="207" t="s">
        <v>15</v>
      </c>
      <c r="J11" s="211">
        <f>J9</f>
        <v>1</v>
      </c>
      <c r="K11" s="156"/>
      <c r="L11" s="170"/>
    </row>
    <row r="12" spans="1:12" ht="18" customHeight="1">
      <c r="A12" s="91" t="s">
        <v>79</v>
      </c>
      <c r="B12" s="191"/>
      <c r="C12" s="70" t="s">
        <v>75</v>
      </c>
      <c r="D12" s="70"/>
      <c r="E12" s="193">
        <f>ROUNDDOWN(H13*J13,2)</f>
        <v>7</v>
      </c>
      <c r="F12" s="77">
        <v>31100</v>
      </c>
      <c r="G12" s="77">
        <f>ROUNDDOWN(E12*F12,0)</f>
        <v>217700</v>
      </c>
      <c r="H12" s="201" t="s">
        <v>76</v>
      </c>
      <c r="I12" s="206"/>
      <c r="J12" s="206" t="s">
        <v>77</v>
      </c>
      <c r="K12" s="156"/>
      <c r="L12" s="170"/>
    </row>
    <row r="13" spans="1:12" ht="18" customHeight="1">
      <c r="A13" s="118" t="s">
        <v>78</v>
      </c>
      <c r="B13" s="192"/>
      <c r="C13" s="70"/>
      <c r="D13" s="70"/>
      <c r="E13" s="194"/>
      <c r="F13" s="77"/>
      <c r="G13" s="77"/>
      <c r="H13" s="202">
        <v>7</v>
      </c>
      <c r="I13" s="207" t="s">
        <v>15</v>
      </c>
      <c r="J13" s="211">
        <f>J9</f>
        <v>1</v>
      </c>
      <c r="K13" s="156"/>
      <c r="L13" s="170"/>
    </row>
    <row r="14" spans="1:12" ht="18" customHeight="1">
      <c r="A14" s="91" t="s">
        <v>80</v>
      </c>
      <c r="B14" s="191"/>
      <c r="C14" s="70" t="s">
        <v>75</v>
      </c>
      <c r="D14" s="70"/>
      <c r="E14" s="193">
        <f>ROUNDDOWN(H15*J15,2)</f>
        <v>1</v>
      </c>
      <c r="F14" s="77">
        <v>48000</v>
      </c>
      <c r="G14" s="77">
        <f>ROUNDDOWN(E14*F14,0)</f>
        <v>48000</v>
      </c>
      <c r="H14" s="201" t="s">
        <v>76</v>
      </c>
      <c r="I14" s="206"/>
      <c r="J14" s="206" t="s">
        <v>77</v>
      </c>
      <c r="K14" s="95"/>
      <c r="L14" s="104"/>
    </row>
    <row r="15" spans="1:12" ht="18" customHeight="1">
      <c r="A15" s="118" t="s">
        <v>83</v>
      </c>
      <c r="B15" s="192"/>
      <c r="C15" s="70"/>
      <c r="D15" s="70"/>
      <c r="E15" s="194"/>
      <c r="F15" s="77"/>
      <c r="G15" s="77"/>
      <c r="H15" s="202">
        <v>1</v>
      </c>
      <c r="I15" s="207" t="s">
        <v>15</v>
      </c>
      <c r="J15" s="211">
        <f>J9</f>
        <v>1</v>
      </c>
      <c r="K15" s="155"/>
      <c r="L15" s="174"/>
    </row>
    <row r="16" spans="1:12" ht="18" customHeight="1">
      <c r="A16" s="91" t="s">
        <v>73</v>
      </c>
      <c r="B16" s="191"/>
      <c r="C16" s="70" t="s">
        <v>75</v>
      </c>
      <c r="D16" s="70"/>
      <c r="E16" s="193">
        <f>ROUNDDOWN(H17*J17,2)</f>
        <v>2.5</v>
      </c>
      <c r="F16" s="77">
        <v>42200</v>
      </c>
      <c r="G16" s="77">
        <f>ROUNDDOWN(E16*F16,0)</f>
        <v>105500</v>
      </c>
      <c r="H16" s="201" t="s">
        <v>76</v>
      </c>
      <c r="I16" s="206"/>
      <c r="J16" s="206" t="s">
        <v>77</v>
      </c>
      <c r="K16" s="156"/>
      <c r="L16" s="170"/>
    </row>
    <row r="17" spans="1:12" ht="18" customHeight="1">
      <c r="A17" s="118" t="s">
        <v>83</v>
      </c>
      <c r="B17" s="192"/>
      <c r="C17" s="70"/>
      <c r="D17" s="70"/>
      <c r="E17" s="194"/>
      <c r="F17" s="77"/>
      <c r="G17" s="77"/>
      <c r="H17" s="202">
        <v>2.5</v>
      </c>
      <c r="I17" s="207" t="s">
        <v>15</v>
      </c>
      <c r="J17" s="211">
        <f>J9</f>
        <v>1</v>
      </c>
      <c r="K17" s="156"/>
      <c r="L17" s="170"/>
    </row>
    <row r="18" spans="1:12" ht="18" customHeight="1">
      <c r="A18" s="91" t="s">
        <v>36</v>
      </c>
      <c r="B18" s="191"/>
      <c r="C18" s="70" t="s">
        <v>75</v>
      </c>
      <c r="D18" s="70"/>
      <c r="E18" s="193">
        <f>ROUNDDOWN(H19*J19,2)</f>
        <v>2.5</v>
      </c>
      <c r="F18" s="77">
        <v>32400</v>
      </c>
      <c r="G18" s="77">
        <f>ROUNDDOWN(E18*F18,0)</f>
        <v>81000</v>
      </c>
      <c r="H18" s="201" t="s">
        <v>76</v>
      </c>
      <c r="I18" s="206"/>
      <c r="J18" s="206" t="s">
        <v>77</v>
      </c>
      <c r="K18" s="156"/>
      <c r="L18" s="170"/>
    </row>
    <row r="19" spans="1:12" ht="18" customHeight="1">
      <c r="A19" s="118" t="s">
        <v>83</v>
      </c>
      <c r="B19" s="192"/>
      <c r="C19" s="70"/>
      <c r="D19" s="70"/>
      <c r="E19" s="194"/>
      <c r="F19" s="77"/>
      <c r="G19" s="77"/>
      <c r="H19" s="202">
        <v>2.5</v>
      </c>
      <c r="I19" s="207" t="s">
        <v>15</v>
      </c>
      <c r="J19" s="211">
        <f>J9</f>
        <v>1</v>
      </c>
      <c r="K19" s="156"/>
      <c r="L19" s="170"/>
    </row>
    <row r="20" spans="1:12" ht="18" customHeight="1">
      <c r="A20" s="91" t="s">
        <v>79</v>
      </c>
      <c r="B20" s="191"/>
      <c r="C20" s="70" t="s">
        <v>75</v>
      </c>
      <c r="D20" s="70"/>
      <c r="E20" s="193">
        <f>ROUNDDOWN(H21*J21,2)</f>
        <v>1</v>
      </c>
      <c r="F20" s="77">
        <v>31100</v>
      </c>
      <c r="G20" s="77">
        <f>ROUNDDOWN(E20*F20,0)</f>
        <v>31100</v>
      </c>
      <c r="H20" s="201" t="s">
        <v>76</v>
      </c>
      <c r="I20" s="206"/>
      <c r="J20" s="206" t="s">
        <v>77</v>
      </c>
      <c r="K20" s="156"/>
      <c r="L20" s="170"/>
    </row>
    <row r="21" spans="1:12" ht="18" customHeight="1">
      <c r="A21" s="118" t="s">
        <v>83</v>
      </c>
      <c r="B21" s="192"/>
      <c r="C21" s="70"/>
      <c r="D21" s="70"/>
      <c r="E21" s="194"/>
      <c r="F21" s="77"/>
      <c r="G21" s="77"/>
      <c r="H21" s="202">
        <v>1</v>
      </c>
      <c r="I21" s="207" t="s">
        <v>15</v>
      </c>
      <c r="J21" s="211">
        <f>J9</f>
        <v>1</v>
      </c>
      <c r="K21" s="156"/>
      <c r="L21" s="170"/>
    </row>
    <row r="22" spans="1:12" ht="18" customHeight="1">
      <c r="A22" s="91" t="s">
        <v>85</v>
      </c>
      <c r="B22" s="191"/>
      <c r="C22" s="70" t="s">
        <v>86</v>
      </c>
      <c r="D22" s="70"/>
      <c r="E22" s="195">
        <v>3</v>
      </c>
      <c r="F22" s="77"/>
      <c r="G22" s="77">
        <f>L22</f>
        <v>26808</v>
      </c>
      <c r="H22" s="199">
        <f>SUM(G8:G21)</f>
        <v>893600</v>
      </c>
      <c r="I22" s="208" t="s">
        <v>15</v>
      </c>
      <c r="J22" s="212">
        <f>E22/100</f>
        <v>3.e-002</v>
      </c>
      <c r="K22" s="156" t="s">
        <v>39</v>
      </c>
      <c r="L22" s="170">
        <f>ROUNDDOWN(H22*J22,0)</f>
        <v>26808</v>
      </c>
    </row>
    <row r="23" spans="1:12" ht="18" customHeight="1">
      <c r="A23" s="118"/>
      <c r="B23" s="192"/>
      <c r="C23" s="70"/>
      <c r="D23" s="70"/>
      <c r="E23" s="195"/>
      <c r="F23" s="77"/>
      <c r="G23" s="77"/>
      <c r="H23" s="200"/>
      <c r="I23" s="208"/>
      <c r="J23" s="213"/>
      <c r="K23" s="156"/>
      <c r="L23" s="170"/>
    </row>
    <row r="24" spans="1:12" ht="18" customHeight="1">
      <c r="A24" s="91" t="s">
        <v>87</v>
      </c>
      <c r="B24" s="191"/>
      <c r="C24" s="70" t="s">
        <v>86</v>
      </c>
      <c r="D24" s="70"/>
      <c r="E24" s="195">
        <v>3</v>
      </c>
      <c r="F24" s="77"/>
      <c r="G24" s="77">
        <f>L24</f>
        <v>26808</v>
      </c>
      <c r="H24" s="199">
        <f>H22</f>
        <v>893600</v>
      </c>
      <c r="I24" s="208" t="s">
        <v>15</v>
      </c>
      <c r="J24" s="212">
        <f>E24/100</f>
        <v>3.e-002</v>
      </c>
      <c r="K24" s="156" t="s">
        <v>39</v>
      </c>
      <c r="L24" s="170">
        <f>ROUNDDOWN(H24*J24,0)</f>
        <v>26808</v>
      </c>
    </row>
    <row r="25" spans="1:12" ht="18" customHeight="1">
      <c r="A25" s="118"/>
      <c r="B25" s="192"/>
      <c r="C25" s="70"/>
      <c r="D25" s="70"/>
      <c r="E25" s="195"/>
      <c r="F25" s="77"/>
      <c r="G25" s="77"/>
      <c r="H25" s="200"/>
      <c r="I25" s="208"/>
      <c r="J25" s="213"/>
      <c r="K25" s="156"/>
      <c r="L25" s="170"/>
    </row>
    <row r="26" spans="1:12" ht="18" customHeight="1">
      <c r="A26" s="91" t="s">
        <v>82</v>
      </c>
      <c r="B26" s="191"/>
      <c r="C26" s="70" t="s">
        <v>86</v>
      </c>
      <c r="D26" s="70"/>
      <c r="E26" s="195">
        <v>2.5</v>
      </c>
      <c r="F26" s="77"/>
      <c r="G26" s="77">
        <f>L26</f>
        <v>22340</v>
      </c>
      <c r="H26" s="199">
        <f>H22</f>
        <v>893600</v>
      </c>
      <c r="I26" s="208" t="s">
        <v>15</v>
      </c>
      <c r="J26" s="212">
        <f>E26/100</f>
        <v>2.5000000000000001e-002</v>
      </c>
      <c r="K26" s="156" t="s">
        <v>39</v>
      </c>
      <c r="L26" s="170">
        <f>ROUNDDOWN(H26*J26,0)</f>
        <v>22340</v>
      </c>
    </row>
    <row r="27" spans="1:12" ht="18" customHeight="1">
      <c r="A27" s="118"/>
      <c r="B27" s="192"/>
      <c r="C27" s="70"/>
      <c r="D27" s="70"/>
      <c r="E27" s="195"/>
      <c r="F27" s="77"/>
      <c r="G27" s="77"/>
      <c r="H27" s="200"/>
      <c r="I27" s="208"/>
      <c r="J27" s="213"/>
      <c r="K27" s="156"/>
      <c r="L27" s="170"/>
    </row>
    <row r="28" spans="1:12" ht="18" customHeight="1">
      <c r="A28" s="91" t="s">
        <v>89</v>
      </c>
      <c r="B28" s="191"/>
      <c r="C28" s="70"/>
      <c r="D28" s="70"/>
      <c r="E28" s="69"/>
      <c r="F28" s="77"/>
      <c r="G28" s="77">
        <f>SUM(G8:G27)</f>
        <v>969556</v>
      </c>
      <c r="H28" s="91"/>
      <c r="I28" s="95"/>
      <c r="J28" s="95"/>
      <c r="K28" s="95"/>
      <c r="L28" s="104"/>
    </row>
    <row r="29" spans="1:12" ht="18" customHeight="1">
      <c r="A29" s="118"/>
      <c r="B29" s="192"/>
      <c r="C29" s="70"/>
      <c r="D29" s="70"/>
      <c r="E29" s="69"/>
      <c r="F29" s="77"/>
      <c r="G29" s="140"/>
      <c r="H29" s="203"/>
      <c r="I29" s="155"/>
      <c r="J29" s="96"/>
      <c r="K29" s="155"/>
      <c r="L29" s="174"/>
    </row>
    <row r="30" spans="1:12" ht="18" customHeight="1">
      <c r="A30" s="91" t="s">
        <v>90</v>
      </c>
      <c r="B30" s="191"/>
      <c r="C30" s="70" t="s">
        <v>4</v>
      </c>
      <c r="D30" s="70"/>
      <c r="E30" s="69">
        <v>1</v>
      </c>
      <c r="F30" s="77"/>
      <c r="G30" s="77">
        <f>ROUNDDOWN(G28/35,0)</f>
        <v>27701</v>
      </c>
      <c r="H30" s="204" t="s">
        <v>91</v>
      </c>
      <c r="I30" s="95"/>
      <c r="J30" s="95"/>
      <c r="K30" s="95"/>
      <c r="L30" s="104"/>
    </row>
    <row r="31" spans="1:12" ht="18" customHeight="1">
      <c r="A31" s="118"/>
      <c r="B31" s="192"/>
      <c r="C31" s="70"/>
      <c r="D31" s="70"/>
      <c r="E31" s="69"/>
      <c r="F31" s="77"/>
      <c r="G31" s="77"/>
      <c r="H31" s="203">
        <f>G30-((G26+G24)/35)</f>
        <v>26296.771428571428</v>
      </c>
      <c r="I31" s="159" t="s">
        <v>15</v>
      </c>
      <c r="J31" s="159">
        <v>9.e-002</v>
      </c>
      <c r="K31" s="159" t="s">
        <v>39</v>
      </c>
      <c r="L31" s="215">
        <f>ROUNDDOWN(H31*J31,0)</f>
        <v>2366</v>
      </c>
    </row>
    <row r="32" spans="1:12"/>
    <row r="33" spans="1:12" ht="27.75" customHeight="1">
      <c r="A33" s="61" t="s">
        <v>67</v>
      </c>
      <c r="B33" s="61"/>
      <c r="C33" s="61"/>
      <c r="D33" s="61"/>
      <c r="E33" s="61"/>
      <c r="F33" s="61"/>
      <c r="G33" s="61"/>
      <c r="H33" s="198" t="s">
        <v>68</v>
      </c>
      <c r="I33" s="205">
        <v>2</v>
      </c>
      <c r="J33" s="198" t="s">
        <v>70</v>
      </c>
      <c r="K33" s="53"/>
      <c r="L33" s="53"/>
    </row>
    <row r="34" spans="1:12">
      <c r="L34" s="101"/>
    </row>
    <row r="35" spans="1:12" ht="18" customHeight="1">
      <c r="A35" s="187" t="s">
        <v>16</v>
      </c>
      <c r="B35" s="189"/>
      <c r="C35" s="62" t="s">
        <v>34</v>
      </c>
      <c r="D35" s="62"/>
      <c r="E35" s="62" t="s">
        <v>23</v>
      </c>
      <c r="F35" s="62" t="s">
        <v>32</v>
      </c>
      <c r="G35" s="62" t="s">
        <v>31</v>
      </c>
      <c r="H35" s="83" t="s">
        <v>11</v>
      </c>
      <c r="I35" s="78"/>
      <c r="J35" s="78"/>
      <c r="K35" s="78"/>
      <c r="L35" s="102"/>
    </row>
    <row r="36" spans="1:12" ht="18" customHeight="1">
      <c r="A36" s="188"/>
      <c r="B36" s="190"/>
      <c r="C36" s="62"/>
      <c r="D36" s="62"/>
      <c r="E36" s="62"/>
      <c r="F36" s="62"/>
      <c r="G36" s="62"/>
      <c r="H36" s="84"/>
      <c r="I36" s="94"/>
      <c r="J36" s="94"/>
      <c r="K36" s="94"/>
      <c r="L36" s="103"/>
    </row>
    <row r="37" spans="1:12" ht="18" customHeight="1">
      <c r="A37" s="91" t="str">
        <f>測量業務費内訳表!A10</f>
        <v>作業計画</v>
      </c>
      <c r="B37" s="191"/>
      <c r="C37" s="70" t="s">
        <v>45</v>
      </c>
      <c r="D37" s="70"/>
      <c r="E37" s="69">
        <v>1</v>
      </c>
      <c r="F37" s="77"/>
      <c r="G37" s="77"/>
      <c r="H37" s="144"/>
      <c r="I37" s="156"/>
      <c r="J37" s="167"/>
      <c r="K37" s="156"/>
      <c r="L37" s="170"/>
    </row>
    <row r="38" spans="1:12" ht="18" customHeight="1">
      <c r="A38" s="118"/>
      <c r="B38" s="192"/>
      <c r="C38" s="70"/>
      <c r="D38" s="70"/>
      <c r="E38" s="69"/>
      <c r="F38" s="77"/>
      <c r="G38" s="77"/>
      <c r="H38" s="145"/>
      <c r="I38" s="156"/>
      <c r="J38" s="168"/>
      <c r="K38" s="156"/>
      <c r="L38" s="170"/>
    </row>
    <row r="39" spans="1:12" ht="18" customHeight="1">
      <c r="A39" s="91" t="s">
        <v>80</v>
      </c>
      <c r="B39" s="191"/>
      <c r="C39" s="70" t="s">
        <v>75</v>
      </c>
      <c r="D39" s="70"/>
      <c r="E39" s="196">
        <v>0.6</v>
      </c>
      <c r="F39" s="77">
        <v>48000</v>
      </c>
      <c r="G39" s="77">
        <f>ROUNDDOWN(E39*F39,0)</f>
        <v>28800</v>
      </c>
      <c r="H39" s="91"/>
      <c r="I39" s="95"/>
      <c r="J39" s="95"/>
      <c r="K39" s="95"/>
      <c r="L39" s="104"/>
    </row>
    <row r="40" spans="1:12" ht="18" customHeight="1">
      <c r="A40" s="118" t="s">
        <v>83</v>
      </c>
      <c r="B40" s="192"/>
      <c r="C40" s="70"/>
      <c r="D40" s="70"/>
      <c r="E40" s="197"/>
      <c r="F40" s="77"/>
      <c r="G40" s="77"/>
      <c r="H40" s="203"/>
      <c r="I40" s="155"/>
      <c r="J40" s="96"/>
      <c r="K40" s="155"/>
      <c r="L40" s="174"/>
    </row>
    <row r="41" spans="1:12" ht="18" customHeight="1">
      <c r="A41" s="91" t="s">
        <v>73</v>
      </c>
      <c r="B41" s="191"/>
      <c r="C41" s="70" t="s">
        <v>75</v>
      </c>
      <c r="D41" s="70"/>
      <c r="E41" s="196">
        <v>0.9</v>
      </c>
      <c r="F41" s="77">
        <v>42200</v>
      </c>
      <c r="G41" s="77">
        <f>ROUNDDOWN(E41*F41,0)</f>
        <v>37980</v>
      </c>
      <c r="H41" s="199"/>
      <c r="I41" s="208"/>
      <c r="J41" s="209"/>
      <c r="K41" s="156"/>
      <c r="L41" s="170"/>
    </row>
    <row r="42" spans="1:12" ht="18" customHeight="1">
      <c r="A42" s="118" t="s">
        <v>83</v>
      </c>
      <c r="B42" s="192"/>
      <c r="C42" s="70"/>
      <c r="D42" s="70"/>
      <c r="E42" s="197"/>
      <c r="F42" s="77"/>
      <c r="G42" s="77"/>
      <c r="H42" s="200"/>
      <c r="I42" s="208"/>
      <c r="J42" s="209"/>
      <c r="K42" s="156"/>
      <c r="L42" s="170"/>
    </row>
    <row r="43" spans="1:12" ht="18" customHeight="1">
      <c r="A43" s="91" t="s">
        <v>36</v>
      </c>
      <c r="B43" s="191"/>
      <c r="C43" s="70" t="s">
        <v>75</v>
      </c>
      <c r="D43" s="70"/>
      <c r="E43" s="196">
        <v>0.6</v>
      </c>
      <c r="F43" s="77">
        <v>32400</v>
      </c>
      <c r="G43" s="77">
        <f>ROUNDDOWN(E43*F43,0)</f>
        <v>19440</v>
      </c>
      <c r="H43" s="199"/>
      <c r="I43" s="208"/>
      <c r="J43" s="212"/>
      <c r="K43" s="156"/>
      <c r="L43" s="170"/>
    </row>
    <row r="44" spans="1:12" ht="18" customHeight="1">
      <c r="A44" s="118" t="s">
        <v>83</v>
      </c>
      <c r="B44" s="192"/>
      <c r="C44" s="70"/>
      <c r="D44" s="70"/>
      <c r="E44" s="197"/>
      <c r="F44" s="77"/>
      <c r="G44" s="77"/>
      <c r="H44" s="200"/>
      <c r="I44" s="208"/>
      <c r="J44" s="213"/>
      <c r="K44" s="156"/>
      <c r="L44" s="170"/>
    </row>
    <row r="45" spans="1:12" ht="18" customHeight="1">
      <c r="A45" s="91" t="s">
        <v>92</v>
      </c>
      <c r="B45" s="191"/>
      <c r="C45" s="70"/>
      <c r="D45" s="70"/>
      <c r="E45" s="69"/>
      <c r="F45" s="77"/>
      <c r="G45" s="77">
        <f>SUM(G39:G44)</f>
        <v>86220</v>
      </c>
      <c r="H45" s="91"/>
      <c r="I45" s="95"/>
      <c r="J45" s="95"/>
      <c r="K45" s="95"/>
      <c r="L45" s="104"/>
    </row>
    <row r="46" spans="1:12" ht="18" customHeight="1">
      <c r="A46" s="118"/>
      <c r="B46" s="192"/>
      <c r="C46" s="70"/>
      <c r="D46" s="70"/>
      <c r="E46" s="69"/>
      <c r="F46" s="77"/>
      <c r="G46" s="140"/>
      <c r="H46" s="203"/>
      <c r="I46" s="159"/>
      <c r="J46" s="159"/>
      <c r="K46" s="159"/>
      <c r="L46" s="215"/>
    </row>
    <row r="47" spans="1:12" ht="18" customHeight="1">
      <c r="A47" s="91"/>
      <c r="B47" s="191"/>
      <c r="C47" s="70"/>
      <c r="D47" s="70"/>
      <c r="E47" s="69"/>
      <c r="F47" s="77"/>
      <c r="G47" s="77"/>
      <c r="H47" s="91"/>
      <c r="I47" s="95"/>
      <c r="J47" s="95"/>
      <c r="K47" s="95"/>
      <c r="L47" s="104"/>
    </row>
    <row r="48" spans="1:12" ht="18" customHeight="1">
      <c r="A48" s="90"/>
      <c r="B48" s="124"/>
      <c r="C48" s="70"/>
      <c r="D48" s="70"/>
      <c r="E48" s="69"/>
      <c r="F48" s="77"/>
      <c r="G48" s="77"/>
      <c r="H48" s="203"/>
      <c r="I48" s="155"/>
      <c r="J48" s="96"/>
      <c r="K48" s="155"/>
      <c r="L48" s="174"/>
    </row>
    <row r="49" spans="1:12" ht="18" customHeight="1">
      <c r="A49" s="91"/>
      <c r="B49" s="191"/>
      <c r="C49" s="70"/>
      <c r="D49" s="70"/>
      <c r="E49" s="69"/>
      <c r="F49" s="77"/>
      <c r="G49" s="77"/>
      <c r="H49" s="91"/>
      <c r="I49" s="95"/>
      <c r="J49" s="95"/>
      <c r="K49" s="95"/>
      <c r="L49" s="104"/>
    </row>
    <row r="50" spans="1:12" ht="18" customHeight="1">
      <c r="A50" s="118"/>
      <c r="B50" s="192"/>
      <c r="C50" s="70"/>
      <c r="D50" s="70"/>
      <c r="E50" s="69"/>
      <c r="F50" s="77"/>
      <c r="G50" s="77"/>
      <c r="H50" s="203"/>
      <c r="I50" s="155"/>
      <c r="J50" s="96"/>
      <c r="K50" s="155"/>
      <c r="L50" s="174"/>
    </row>
    <row r="51" spans="1:12" ht="18" customHeight="1">
      <c r="A51" s="91"/>
      <c r="B51" s="191"/>
      <c r="C51" s="70"/>
      <c r="D51" s="70"/>
      <c r="E51" s="77"/>
      <c r="F51" s="77"/>
      <c r="G51" s="77"/>
      <c r="H51" s="91"/>
      <c r="I51" s="95"/>
      <c r="J51" s="95"/>
      <c r="K51" s="95"/>
      <c r="L51" s="104"/>
    </row>
    <row r="52" spans="1:12" ht="18" customHeight="1">
      <c r="A52" s="118"/>
      <c r="B52" s="192"/>
      <c r="C52" s="70"/>
      <c r="D52" s="70"/>
      <c r="E52" s="77"/>
      <c r="F52" s="77"/>
      <c r="G52" s="77"/>
      <c r="H52" s="203"/>
      <c r="I52" s="155"/>
      <c r="J52" s="96"/>
      <c r="K52" s="155"/>
      <c r="L52" s="174"/>
    </row>
    <row r="53" spans="1:12" ht="18" customHeight="1">
      <c r="A53" s="91"/>
      <c r="B53" s="191"/>
      <c r="C53" s="70"/>
      <c r="D53" s="70"/>
      <c r="E53" s="69"/>
      <c r="F53" s="77"/>
      <c r="G53" s="77"/>
      <c r="H53" s="91"/>
      <c r="I53" s="95"/>
      <c r="J53" s="95"/>
      <c r="K53" s="95"/>
      <c r="L53" s="104"/>
    </row>
    <row r="54" spans="1:12" ht="18" customHeight="1">
      <c r="A54" s="118"/>
      <c r="B54" s="192"/>
      <c r="C54" s="70"/>
      <c r="D54" s="70"/>
      <c r="E54" s="69"/>
      <c r="F54" s="77"/>
      <c r="G54" s="77"/>
      <c r="H54" s="203"/>
      <c r="I54" s="155"/>
      <c r="J54" s="96"/>
      <c r="K54" s="155"/>
      <c r="L54" s="174"/>
    </row>
    <row r="55" spans="1:12" ht="18" customHeight="1">
      <c r="A55" s="91"/>
      <c r="B55" s="191"/>
      <c r="C55" s="70"/>
      <c r="D55" s="70"/>
      <c r="E55" s="69"/>
      <c r="F55" s="77"/>
      <c r="G55" s="77"/>
      <c r="H55" s="91"/>
      <c r="I55" s="95"/>
      <c r="J55" s="95"/>
      <c r="K55" s="95"/>
      <c r="L55" s="104"/>
    </row>
    <row r="56" spans="1:12" ht="18" customHeight="1">
      <c r="A56" s="118"/>
      <c r="B56" s="192"/>
      <c r="C56" s="70"/>
      <c r="D56" s="70"/>
      <c r="E56" s="69"/>
      <c r="F56" s="77"/>
      <c r="G56" s="140"/>
      <c r="H56" s="203"/>
      <c r="I56" s="155"/>
      <c r="J56" s="96"/>
      <c r="K56" s="155"/>
      <c r="L56" s="174"/>
    </row>
    <row r="57" spans="1:12" ht="18" customHeight="1">
      <c r="A57" s="91"/>
      <c r="B57" s="191"/>
      <c r="C57" s="70"/>
      <c r="D57" s="70"/>
      <c r="E57" s="69"/>
      <c r="F57" s="77"/>
      <c r="G57" s="77"/>
      <c r="H57" s="91"/>
      <c r="I57" s="95"/>
      <c r="J57" s="95"/>
      <c r="K57" s="95"/>
      <c r="L57" s="104"/>
    </row>
    <row r="58" spans="1:12" ht="18" customHeight="1">
      <c r="A58" s="118"/>
      <c r="B58" s="192"/>
      <c r="C58" s="70"/>
      <c r="D58" s="70"/>
      <c r="E58" s="69"/>
      <c r="F58" s="77"/>
      <c r="G58" s="140"/>
      <c r="H58" s="203"/>
      <c r="I58" s="155"/>
      <c r="J58" s="96"/>
      <c r="K58" s="155"/>
      <c r="L58" s="174"/>
    </row>
    <row r="59" spans="1:12" ht="18" customHeight="1">
      <c r="A59" s="91"/>
      <c r="B59" s="191"/>
      <c r="C59" s="70"/>
      <c r="D59" s="70"/>
      <c r="E59" s="69"/>
      <c r="F59" s="77"/>
      <c r="G59" s="77"/>
      <c r="H59" s="91"/>
      <c r="I59" s="95"/>
      <c r="J59" s="95"/>
      <c r="K59" s="95"/>
      <c r="L59" s="104"/>
    </row>
    <row r="60" spans="1:12" ht="18" customHeight="1">
      <c r="A60" s="118"/>
      <c r="B60" s="192"/>
      <c r="C60" s="70"/>
      <c r="D60" s="70"/>
      <c r="E60" s="69"/>
      <c r="F60" s="77"/>
      <c r="G60" s="140"/>
      <c r="H60" s="203"/>
      <c r="I60" s="155"/>
      <c r="J60" s="96"/>
      <c r="K60" s="155"/>
      <c r="L60" s="174"/>
    </row>
    <row r="61" spans="1:12" ht="18" customHeight="1">
      <c r="A61" s="91"/>
      <c r="B61" s="191"/>
      <c r="C61" s="70"/>
      <c r="D61" s="70"/>
      <c r="E61" s="69"/>
      <c r="F61" s="77"/>
      <c r="G61" s="77"/>
      <c r="H61" s="91"/>
      <c r="I61" s="95"/>
      <c r="J61" s="95"/>
      <c r="K61" s="95"/>
      <c r="L61" s="104"/>
    </row>
    <row r="62" spans="1:12" ht="18" customHeight="1">
      <c r="A62" s="118"/>
      <c r="B62" s="192"/>
      <c r="C62" s="70"/>
      <c r="D62" s="70"/>
      <c r="E62" s="69"/>
      <c r="F62" s="77"/>
      <c r="G62" s="77"/>
      <c r="H62" s="203"/>
      <c r="I62" s="155"/>
      <c r="J62" s="96"/>
      <c r="K62" s="155"/>
      <c r="L62" s="174"/>
    </row>
    <row r="63" spans="1:12"/>
    <row r="64" spans="1:12" ht="27.75" customHeight="1">
      <c r="A64" s="61" t="s">
        <v>67</v>
      </c>
      <c r="B64" s="61"/>
      <c r="C64" s="61"/>
      <c r="D64" s="61"/>
      <c r="E64" s="61"/>
      <c r="F64" s="61"/>
      <c r="G64" s="61"/>
      <c r="H64" s="198" t="s">
        <v>68</v>
      </c>
      <c r="I64" s="205">
        <v>3</v>
      </c>
      <c r="J64" s="198" t="s">
        <v>70</v>
      </c>
      <c r="K64" s="53"/>
      <c r="L64" s="53"/>
    </row>
    <row r="65" spans="1:12">
      <c r="L65" s="101"/>
    </row>
    <row r="66" spans="1:12" ht="18" customHeight="1">
      <c r="A66" s="187" t="s">
        <v>16</v>
      </c>
      <c r="B66" s="189"/>
      <c r="C66" s="62" t="s">
        <v>34</v>
      </c>
      <c r="D66" s="62"/>
      <c r="E66" s="62" t="s">
        <v>23</v>
      </c>
      <c r="F66" s="62" t="s">
        <v>32</v>
      </c>
      <c r="G66" s="62" t="s">
        <v>31</v>
      </c>
      <c r="H66" s="83" t="s">
        <v>11</v>
      </c>
      <c r="I66" s="78"/>
      <c r="J66" s="78"/>
      <c r="K66" s="78"/>
      <c r="L66" s="102"/>
    </row>
    <row r="67" spans="1:12" ht="18" customHeight="1">
      <c r="A67" s="188"/>
      <c r="B67" s="190"/>
      <c r="C67" s="62"/>
      <c r="D67" s="62"/>
      <c r="E67" s="62"/>
      <c r="F67" s="62"/>
      <c r="G67" s="62"/>
      <c r="H67" s="84"/>
      <c r="I67" s="94"/>
      <c r="J67" s="94"/>
      <c r="K67" s="94"/>
      <c r="L67" s="103"/>
    </row>
    <row r="68" spans="1:12" ht="18" customHeight="1">
      <c r="A68" s="91" t="str">
        <f>測量業務費内訳表!A12</f>
        <v>現地踏査</v>
      </c>
      <c r="B68" s="191"/>
      <c r="C68" s="70" t="str">
        <f>測量業務費内訳表!C12</f>
        <v>ｋｍ</v>
      </c>
      <c r="D68" s="70"/>
      <c r="E68" s="69">
        <v>1</v>
      </c>
      <c r="F68" s="77"/>
      <c r="G68" s="77"/>
      <c r="H68" s="144"/>
      <c r="I68" s="156"/>
      <c r="J68" s="167"/>
      <c r="K68" s="156"/>
      <c r="L68" s="170"/>
    </row>
    <row r="69" spans="1:12" ht="18" customHeight="1">
      <c r="A69" s="118" t="str">
        <f>測量業務費内訳表!A13</f>
        <v>平地・耕地,0～1000台未満/12時間</v>
      </c>
      <c r="B69" s="192"/>
      <c r="C69" s="70"/>
      <c r="D69" s="70"/>
      <c r="E69" s="69"/>
      <c r="F69" s="77"/>
      <c r="G69" s="77"/>
      <c r="H69" s="145"/>
      <c r="I69" s="156"/>
      <c r="J69" s="168"/>
      <c r="K69" s="156"/>
      <c r="L69" s="170"/>
    </row>
    <row r="70" spans="1:12" ht="18" customHeight="1">
      <c r="A70" s="91" t="s">
        <v>73</v>
      </c>
      <c r="B70" s="191"/>
      <c r="C70" s="70" t="s">
        <v>75</v>
      </c>
      <c r="D70" s="70"/>
      <c r="E70" s="193">
        <f>ROUNDDOWN(H71*J71,2)</f>
        <v>1.6</v>
      </c>
      <c r="F70" s="77">
        <v>42200</v>
      </c>
      <c r="G70" s="77">
        <f>ROUNDDOWN(E70*F70,0)</f>
        <v>67520</v>
      </c>
      <c r="H70" s="201" t="s">
        <v>76</v>
      </c>
      <c r="I70" s="206"/>
      <c r="J70" s="206" t="s">
        <v>77</v>
      </c>
      <c r="K70" s="156"/>
      <c r="L70" s="170"/>
    </row>
    <row r="71" spans="1:12" ht="18" customHeight="1">
      <c r="A71" s="118" t="s">
        <v>83</v>
      </c>
      <c r="B71" s="192"/>
      <c r="C71" s="70"/>
      <c r="D71" s="70"/>
      <c r="E71" s="194"/>
      <c r="F71" s="77"/>
      <c r="G71" s="77"/>
      <c r="H71" s="202">
        <v>1.6</v>
      </c>
      <c r="I71" s="207" t="s">
        <v>15</v>
      </c>
      <c r="J71" s="210">
        <v>1</v>
      </c>
      <c r="K71" s="156"/>
      <c r="L71" s="170"/>
    </row>
    <row r="72" spans="1:12" ht="18" customHeight="1">
      <c r="A72" s="91" t="s">
        <v>36</v>
      </c>
      <c r="B72" s="191"/>
      <c r="C72" s="70" t="s">
        <v>75</v>
      </c>
      <c r="D72" s="70"/>
      <c r="E72" s="193">
        <f>ROUNDDOWN(H73*J73,2)</f>
        <v>1.4</v>
      </c>
      <c r="F72" s="77">
        <v>32400</v>
      </c>
      <c r="G72" s="77">
        <f>ROUNDDOWN(E72*F72,0)</f>
        <v>45360</v>
      </c>
      <c r="H72" s="201" t="s">
        <v>76</v>
      </c>
      <c r="I72" s="206"/>
      <c r="J72" s="206" t="s">
        <v>77</v>
      </c>
      <c r="K72" s="156"/>
      <c r="L72" s="170"/>
    </row>
    <row r="73" spans="1:12" ht="18" customHeight="1">
      <c r="A73" s="118" t="s">
        <v>83</v>
      </c>
      <c r="B73" s="192"/>
      <c r="C73" s="70"/>
      <c r="D73" s="70"/>
      <c r="E73" s="194"/>
      <c r="F73" s="77"/>
      <c r="G73" s="77"/>
      <c r="H73" s="202">
        <v>1.4</v>
      </c>
      <c r="I73" s="207" t="s">
        <v>15</v>
      </c>
      <c r="J73" s="211">
        <f>J71</f>
        <v>1</v>
      </c>
      <c r="K73" s="156"/>
      <c r="L73" s="170"/>
    </row>
    <row r="74" spans="1:12" ht="18" customHeight="1">
      <c r="A74" s="91" t="s">
        <v>85</v>
      </c>
      <c r="B74" s="191"/>
      <c r="C74" s="70" t="s">
        <v>86</v>
      </c>
      <c r="D74" s="70"/>
      <c r="E74" s="195">
        <v>1</v>
      </c>
      <c r="F74" s="77"/>
      <c r="G74" s="77">
        <f>L74</f>
        <v>1128</v>
      </c>
      <c r="H74" s="199">
        <f>SUM(G60:G73)</f>
        <v>112880</v>
      </c>
      <c r="I74" s="208" t="s">
        <v>15</v>
      </c>
      <c r="J74" s="212">
        <v>1.e-002</v>
      </c>
      <c r="K74" s="156" t="s">
        <v>39</v>
      </c>
      <c r="L74" s="170">
        <f>ROUNDDOWN(H74*J74,0)</f>
        <v>1128</v>
      </c>
    </row>
    <row r="75" spans="1:12" ht="18" customHeight="1">
      <c r="A75" s="118"/>
      <c r="B75" s="192"/>
      <c r="C75" s="70"/>
      <c r="D75" s="70"/>
      <c r="E75" s="195"/>
      <c r="F75" s="77"/>
      <c r="G75" s="77"/>
      <c r="H75" s="200"/>
      <c r="I75" s="208"/>
      <c r="J75" s="213"/>
      <c r="K75" s="156"/>
      <c r="L75" s="170"/>
    </row>
    <row r="76" spans="1:12" ht="18" customHeight="1">
      <c r="A76" s="91" t="s">
        <v>82</v>
      </c>
      <c r="B76" s="191"/>
      <c r="C76" s="70" t="s">
        <v>86</v>
      </c>
      <c r="D76" s="70"/>
      <c r="E76" s="195">
        <v>6.5</v>
      </c>
      <c r="F76" s="77"/>
      <c r="G76" s="77">
        <f>L76</f>
        <v>7337</v>
      </c>
      <c r="H76" s="199">
        <f>H74</f>
        <v>112880</v>
      </c>
      <c r="I76" s="208" t="s">
        <v>15</v>
      </c>
      <c r="J76" s="212">
        <v>6.5000000000000002e-002</v>
      </c>
      <c r="K76" s="156" t="s">
        <v>39</v>
      </c>
      <c r="L76" s="170">
        <f>ROUNDDOWN(H76*J76,0)</f>
        <v>7337</v>
      </c>
    </row>
    <row r="77" spans="1:12" ht="18" customHeight="1">
      <c r="A77" s="118"/>
      <c r="B77" s="192"/>
      <c r="C77" s="70"/>
      <c r="D77" s="70"/>
      <c r="E77" s="195"/>
      <c r="F77" s="77"/>
      <c r="G77" s="77"/>
      <c r="H77" s="200"/>
      <c r="I77" s="208"/>
      <c r="J77" s="213"/>
      <c r="K77" s="156"/>
      <c r="L77" s="170"/>
    </row>
    <row r="78" spans="1:12" ht="18" customHeight="1">
      <c r="A78" s="91" t="s">
        <v>92</v>
      </c>
      <c r="B78" s="191"/>
      <c r="C78" s="70"/>
      <c r="D78" s="70"/>
      <c r="E78" s="69"/>
      <c r="F78" s="77"/>
      <c r="G78" s="77">
        <f>SUM(G70:G77)</f>
        <v>121345</v>
      </c>
      <c r="H78" s="91"/>
      <c r="I78" s="95"/>
      <c r="J78" s="95"/>
      <c r="K78" s="95"/>
      <c r="L78" s="104"/>
    </row>
    <row r="79" spans="1:12" ht="18" customHeight="1">
      <c r="A79" s="118"/>
      <c r="B79" s="192"/>
      <c r="C79" s="70"/>
      <c r="D79" s="70"/>
      <c r="E79" s="69"/>
      <c r="F79" s="77"/>
      <c r="G79" s="140"/>
      <c r="H79" s="203"/>
      <c r="I79" s="159"/>
      <c r="J79" s="159"/>
      <c r="K79" s="159"/>
      <c r="L79" s="215"/>
    </row>
    <row r="80" spans="1:12" ht="18" customHeight="1">
      <c r="A80" s="91"/>
      <c r="B80" s="191"/>
      <c r="C80" s="70"/>
      <c r="D80" s="70"/>
      <c r="E80" s="69"/>
      <c r="F80" s="77"/>
      <c r="G80" s="77"/>
      <c r="H80" s="91"/>
      <c r="I80" s="95"/>
      <c r="J80" s="95"/>
      <c r="K80" s="95"/>
      <c r="L80" s="104"/>
    </row>
    <row r="81" spans="1:12" ht="18" customHeight="1">
      <c r="A81" s="118"/>
      <c r="B81" s="192"/>
      <c r="C81" s="70"/>
      <c r="D81" s="70"/>
      <c r="E81" s="69"/>
      <c r="F81" s="77"/>
      <c r="G81" s="77"/>
      <c r="H81" s="203"/>
      <c r="I81" s="155"/>
      <c r="J81" s="96"/>
      <c r="K81" s="155"/>
      <c r="L81" s="174"/>
    </row>
    <row r="82" spans="1:12" ht="18" customHeight="1">
      <c r="A82" s="91"/>
      <c r="B82" s="191"/>
      <c r="C82" s="70"/>
      <c r="D82" s="70"/>
      <c r="E82" s="77"/>
      <c r="F82" s="77"/>
      <c r="G82" s="77"/>
      <c r="H82" s="91"/>
      <c r="I82" s="95"/>
      <c r="J82" s="95"/>
      <c r="K82" s="95"/>
      <c r="L82" s="104"/>
    </row>
    <row r="83" spans="1:12" ht="18" customHeight="1">
      <c r="A83" s="118"/>
      <c r="B83" s="192"/>
      <c r="C83" s="70"/>
      <c r="D83" s="70"/>
      <c r="E83" s="77"/>
      <c r="F83" s="77"/>
      <c r="G83" s="77"/>
      <c r="H83" s="203"/>
      <c r="I83" s="155"/>
      <c r="J83" s="96"/>
      <c r="K83" s="155"/>
      <c r="L83" s="174"/>
    </row>
    <row r="84" spans="1:12" ht="18" customHeight="1">
      <c r="A84" s="91"/>
      <c r="B84" s="191"/>
      <c r="C84" s="70"/>
      <c r="D84" s="70"/>
      <c r="E84" s="69"/>
      <c r="F84" s="77"/>
      <c r="G84" s="77"/>
      <c r="H84" s="91"/>
      <c r="I84" s="95"/>
      <c r="J84" s="95"/>
      <c r="K84" s="95"/>
      <c r="L84" s="104"/>
    </row>
    <row r="85" spans="1:12" ht="18" customHeight="1">
      <c r="A85" s="118"/>
      <c r="B85" s="192"/>
      <c r="C85" s="70"/>
      <c r="D85" s="70"/>
      <c r="E85" s="69"/>
      <c r="F85" s="77"/>
      <c r="G85" s="77"/>
      <c r="H85" s="203"/>
      <c r="I85" s="155"/>
      <c r="J85" s="96"/>
      <c r="K85" s="155"/>
      <c r="L85" s="174"/>
    </row>
    <row r="86" spans="1:12" ht="18" customHeight="1">
      <c r="A86" s="91"/>
      <c r="B86" s="191"/>
      <c r="C86" s="70"/>
      <c r="D86" s="70"/>
      <c r="E86" s="69"/>
      <c r="F86" s="77"/>
      <c r="G86" s="77"/>
      <c r="H86" s="91"/>
      <c r="I86" s="95"/>
      <c r="J86" s="95"/>
      <c r="K86" s="95"/>
      <c r="L86" s="104"/>
    </row>
    <row r="87" spans="1:12" ht="18" customHeight="1">
      <c r="A87" s="118"/>
      <c r="B87" s="192"/>
      <c r="C87" s="70"/>
      <c r="D87" s="70"/>
      <c r="E87" s="69"/>
      <c r="F87" s="77"/>
      <c r="G87" s="140"/>
      <c r="H87" s="203"/>
      <c r="I87" s="155"/>
      <c r="J87" s="96"/>
      <c r="K87" s="155"/>
      <c r="L87" s="174"/>
    </row>
    <row r="88" spans="1:12" ht="18" customHeight="1">
      <c r="A88" s="91"/>
      <c r="B88" s="191"/>
      <c r="C88" s="70"/>
      <c r="D88" s="70"/>
      <c r="E88" s="69"/>
      <c r="F88" s="77"/>
      <c r="G88" s="77"/>
      <c r="H88" s="91"/>
      <c r="I88" s="95"/>
      <c r="J88" s="95"/>
      <c r="K88" s="95"/>
      <c r="L88" s="104"/>
    </row>
    <row r="89" spans="1:12" ht="18" customHeight="1">
      <c r="A89" s="118"/>
      <c r="B89" s="192"/>
      <c r="C89" s="70"/>
      <c r="D89" s="70"/>
      <c r="E89" s="69"/>
      <c r="F89" s="77"/>
      <c r="G89" s="140"/>
      <c r="H89" s="203"/>
      <c r="I89" s="155"/>
      <c r="J89" s="96"/>
      <c r="K89" s="155"/>
      <c r="L89" s="174"/>
    </row>
    <row r="90" spans="1:12" ht="18" customHeight="1">
      <c r="A90" s="91"/>
      <c r="B90" s="191"/>
      <c r="C90" s="70"/>
      <c r="D90" s="70"/>
      <c r="E90" s="69"/>
      <c r="F90" s="77"/>
      <c r="G90" s="77"/>
      <c r="H90" s="91"/>
      <c r="I90" s="95"/>
      <c r="J90" s="95"/>
      <c r="K90" s="95"/>
      <c r="L90" s="104"/>
    </row>
    <row r="91" spans="1:12" ht="18" customHeight="1">
      <c r="A91" s="118"/>
      <c r="B91" s="192"/>
      <c r="C91" s="70"/>
      <c r="D91" s="70"/>
      <c r="E91" s="69"/>
      <c r="F91" s="77"/>
      <c r="G91" s="140"/>
      <c r="H91" s="203"/>
      <c r="I91" s="155"/>
      <c r="J91" s="96"/>
      <c r="K91" s="155"/>
      <c r="L91" s="174"/>
    </row>
    <row r="92" spans="1:12" ht="18" customHeight="1">
      <c r="A92" s="91"/>
      <c r="B92" s="191"/>
      <c r="C92" s="70"/>
      <c r="D92" s="70"/>
      <c r="E92" s="69"/>
      <c r="F92" s="77"/>
      <c r="G92" s="77"/>
      <c r="H92" s="91"/>
      <c r="I92" s="95"/>
      <c r="J92" s="95"/>
      <c r="K92" s="95"/>
      <c r="L92" s="104"/>
    </row>
    <row r="93" spans="1:12" ht="18" customHeight="1">
      <c r="A93" s="118"/>
      <c r="B93" s="192"/>
      <c r="C93" s="70"/>
      <c r="D93" s="70"/>
      <c r="E93" s="69"/>
      <c r="F93" s="77"/>
      <c r="G93" s="77"/>
      <c r="H93" s="203"/>
      <c r="I93" s="155"/>
      <c r="J93" s="96"/>
      <c r="K93" s="155"/>
      <c r="L93" s="174"/>
    </row>
    <row r="94" spans="1:12"/>
    <row r="95" spans="1:12" ht="27.75" customHeight="1">
      <c r="A95" s="61" t="s">
        <v>67</v>
      </c>
      <c r="B95" s="61"/>
      <c r="C95" s="61"/>
      <c r="D95" s="61"/>
      <c r="E95" s="61"/>
      <c r="F95" s="61"/>
      <c r="G95" s="61"/>
      <c r="H95" s="198" t="s">
        <v>68</v>
      </c>
      <c r="I95" s="205">
        <v>4</v>
      </c>
      <c r="J95" s="198" t="s">
        <v>70</v>
      </c>
      <c r="K95" s="53"/>
      <c r="L95" s="53"/>
    </row>
    <row r="96" spans="1:12">
      <c r="L96" s="101"/>
    </row>
    <row r="97" spans="1:12" ht="18" customHeight="1">
      <c r="A97" s="187" t="s">
        <v>16</v>
      </c>
      <c r="B97" s="189"/>
      <c r="C97" s="62" t="s">
        <v>34</v>
      </c>
      <c r="D97" s="62"/>
      <c r="E97" s="62" t="s">
        <v>23</v>
      </c>
      <c r="F97" s="62" t="s">
        <v>32</v>
      </c>
      <c r="G97" s="62" t="s">
        <v>31</v>
      </c>
      <c r="H97" s="83" t="s">
        <v>11</v>
      </c>
      <c r="I97" s="78"/>
      <c r="J97" s="78"/>
      <c r="K97" s="78"/>
      <c r="L97" s="102"/>
    </row>
    <row r="98" spans="1:12" ht="18" customHeight="1">
      <c r="A98" s="188"/>
      <c r="B98" s="190"/>
      <c r="C98" s="62"/>
      <c r="D98" s="62"/>
      <c r="E98" s="62"/>
      <c r="F98" s="62"/>
      <c r="G98" s="62"/>
      <c r="H98" s="84"/>
      <c r="I98" s="94"/>
      <c r="J98" s="94"/>
      <c r="K98" s="94"/>
      <c r="L98" s="103"/>
    </row>
    <row r="99" spans="1:12" ht="18" customHeight="1">
      <c r="A99" s="91" t="e">
        <f>測量業務費内訳表!A14</f>
        <v>#REF!</v>
      </c>
      <c r="B99" s="191"/>
      <c r="C99" s="70" t="str">
        <f>測量業務費内訳表!C14</f>
        <v>ｋｍ</v>
      </c>
      <c r="D99" s="70"/>
      <c r="E99" s="69">
        <v>1</v>
      </c>
      <c r="F99" s="77"/>
      <c r="G99" s="77"/>
      <c r="H99" s="144"/>
      <c r="I99" s="156"/>
      <c r="J99" s="167"/>
      <c r="K99" s="156"/>
      <c r="L99" s="170"/>
    </row>
    <row r="100" spans="1:12" ht="18" customHeight="1">
      <c r="A100" s="118" t="str">
        <f>測量業務費内訳表!A15</f>
        <v>平地・耕地</v>
      </c>
      <c r="B100" s="192"/>
      <c r="C100" s="70"/>
      <c r="D100" s="70"/>
      <c r="E100" s="69"/>
      <c r="F100" s="77"/>
      <c r="G100" s="77"/>
      <c r="H100" s="145"/>
      <c r="I100" s="156"/>
      <c r="J100" s="168"/>
      <c r="K100" s="156"/>
      <c r="L100" s="170"/>
    </row>
    <row r="101" spans="1:12" ht="18" customHeight="1">
      <c r="A101" s="91" t="s">
        <v>80</v>
      </c>
      <c r="B101" s="191"/>
      <c r="C101" s="70" t="s">
        <v>75</v>
      </c>
      <c r="D101" s="70"/>
      <c r="E101" s="193">
        <f>ROUNDDOWN(H102*J102,2)</f>
        <v>0.4</v>
      </c>
      <c r="F101" s="77">
        <v>48000</v>
      </c>
      <c r="G101" s="77">
        <f>ROUNDDOWN(E101*F101,0)</f>
        <v>19200</v>
      </c>
      <c r="H101" s="201" t="s">
        <v>76</v>
      </c>
      <c r="I101" s="206"/>
      <c r="J101" s="206" t="s">
        <v>77</v>
      </c>
      <c r="K101" s="95"/>
      <c r="L101" s="104"/>
    </row>
    <row r="102" spans="1:12" ht="18" customHeight="1">
      <c r="A102" s="118" t="s">
        <v>83</v>
      </c>
      <c r="B102" s="192"/>
      <c r="C102" s="70"/>
      <c r="D102" s="70"/>
      <c r="E102" s="194"/>
      <c r="F102" s="77"/>
      <c r="G102" s="77"/>
      <c r="H102" s="202">
        <v>0.4</v>
      </c>
      <c r="I102" s="207" t="s">
        <v>15</v>
      </c>
      <c r="J102" s="210">
        <v>1</v>
      </c>
      <c r="K102" s="155"/>
      <c r="L102" s="174"/>
    </row>
    <row r="103" spans="1:12" ht="18" customHeight="1">
      <c r="A103" s="91" t="s">
        <v>73</v>
      </c>
      <c r="B103" s="191"/>
      <c r="C103" s="70" t="s">
        <v>75</v>
      </c>
      <c r="D103" s="70"/>
      <c r="E103" s="193">
        <f>ROUNDDOWN(H104*J104,2)</f>
        <v>2.6</v>
      </c>
      <c r="F103" s="77">
        <v>42200</v>
      </c>
      <c r="G103" s="77">
        <f>ROUNDDOWN(E103*F103,0)</f>
        <v>109720</v>
      </c>
      <c r="H103" s="201" t="s">
        <v>76</v>
      </c>
      <c r="I103" s="206"/>
      <c r="J103" s="206" t="s">
        <v>77</v>
      </c>
      <c r="K103" s="156"/>
      <c r="L103" s="170"/>
    </row>
    <row r="104" spans="1:12" ht="18" customHeight="1">
      <c r="A104" s="118" t="s">
        <v>83</v>
      </c>
      <c r="B104" s="192"/>
      <c r="C104" s="70"/>
      <c r="D104" s="70"/>
      <c r="E104" s="194"/>
      <c r="F104" s="77"/>
      <c r="G104" s="77"/>
      <c r="H104" s="202">
        <v>2.6</v>
      </c>
      <c r="I104" s="207" t="s">
        <v>15</v>
      </c>
      <c r="J104" s="211">
        <f>J102</f>
        <v>1</v>
      </c>
      <c r="K104" s="156"/>
      <c r="L104" s="170"/>
    </row>
    <row r="105" spans="1:12" ht="18" customHeight="1">
      <c r="A105" s="91" t="s">
        <v>36</v>
      </c>
      <c r="B105" s="191"/>
      <c r="C105" s="70" t="s">
        <v>75</v>
      </c>
      <c r="D105" s="70"/>
      <c r="E105" s="193">
        <f>ROUNDDOWN(H106*J106,2)</f>
        <v>2.1</v>
      </c>
      <c r="F105" s="77">
        <v>32400</v>
      </c>
      <c r="G105" s="77">
        <f>ROUNDDOWN(E105*F105,0)</f>
        <v>68040</v>
      </c>
      <c r="H105" s="201" t="s">
        <v>76</v>
      </c>
      <c r="I105" s="206"/>
      <c r="J105" s="206" t="s">
        <v>77</v>
      </c>
      <c r="K105" s="156"/>
      <c r="L105" s="170"/>
    </row>
    <row r="106" spans="1:12" ht="18" customHeight="1">
      <c r="A106" s="118" t="s">
        <v>83</v>
      </c>
      <c r="B106" s="192"/>
      <c r="C106" s="70"/>
      <c r="D106" s="70"/>
      <c r="E106" s="194"/>
      <c r="F106" s="77"/>
      <c r="G106" s="77"/>
      <c r="H106" s="202">
        <v>2.1</v>
      </c>
      <c r="I106" s="207" t="s">
        <v>15</v>
      </c>
      <c r="J106" s="211">
        <f>J102</f>
        <v>1</v>
      </c>
      <c r="K106" s="156"/>
      <c r="L106" s="170"/>
    </row>
    <row r="107" spans="1:12" ht="18" customHeight="1">
      <c r="A107" s="91" t="s">
        <v>85</v>
      </c>
      <c r="B107" s="191"/>
      <c r="C107" s="70" t="s">
        <v>86</v>
      </c>
      <c r="D107" s="70"/>
      <c r="E107" s="195">
        <v>0.5</v>
      </c>
      <c r="F107" s="77"/>
      <c r="G107" s="77">
        <f>L107</f>
        <v>984</v>
      </c>
      <c r="H107" s="199">
        <f>SUM(G91:G106)</f>
        <v>196960</v>
      </c>
      <c r="I107" s="208" t="s">
        <v>15</v>
      </c>
      <c r="J107" s="212">
        <v>5.0000000000000001e-003</v>
      </c>
      <c r="K107" s="156" t="s">
        <v>39</v>
      </c>
      <c r="L107" s="170">
        <f>ROUNDDOWN(H107*J107,0)</f>
        <v>984</v>
      </c>
    </row>
    <row r="108" spans="1:12" ht="18" customHeight="1">
      <c r="A108" s="118"/>
      <c r="B108" s="192"/>
      <c r="C108" s="70"/>
      <c r="D108" s="70"/>
      <c r="E108" s="195"/>
      <c r="F108" s="77"/>
      <c r="G108" s="77"/>
      <c r="H108" s="200"/>
      <c r="I108" s="208"/>
      <c r="J108" s="213"/>
      <c r="K108" s="156"/>
      <c r="L108" s="170"/>
    </row>
    <row r="109" spans="1:12" ht="18" customHeight="1">
      <c r="A109" s="91" t="s">
        <v>82</v>
      </c>
      <c r="B109" s="191"/>
      <c r="C109" s="70" t="s">
        <v>86</v>
      </c>
      <c r="D109" s="70"/>
      <c r="E109" s="195">
        <v>2</v>
      </c>
      <c r="F109" s="77"/>
      <c r="G109" s="77">
        <f>L109</f>
        <v>3939</v>
      </c>
      <c r="H109" s="199">
        <f>H107</f>
        <v>196960</v>
      </c>
      <c r="I109" s="208" t="s">
        <v>15</v>
      </c>
      <c r="J109" s="212">
        <v>2.e-002</v>
      </c>
      <c r="K109" s="156" t="s">
        <v>39</v>
      </c>
      <c r="L109" s="170">
        <f>ROUNDDOWN(H109*J109,0)</f>
        <v>3939</v>
      </c>
    </row>
    <row r="110" spans="1:12" ht="18" customHeight="1">
      <c r="A110" s="118"/>
      <c r="B110" s="192"/>
      <c r="C110" s="70"/>
      <c r="D110" s="70"/>
      <c r="E110" s="195"/>
      <c r="F110" s="77"/>
      <c r="G110" s="77"/>
      <c r="H110" s="200"/>
      <c r="I110" s="208"/>
      <c r="J110" s="213"/>
      <c r="K110" s="156"/>
      <c r="L110" s="170"/>
    </row>
    <row r="111" spans="1:12" ht="18" customHeight="1">
      <c r="A111" s="91" t="s">
        <v>92</v>
      </c>
      <c r="B111" s="191"/>
      <c r="C111" s="70"/>
      <c r="D111" s="70"/>
      <c r="E111" s="69"/>
      <c r="F111" s="77"/>
      <c r="G111" s="77">
        <f>SUM(G101:G110)</f>
        <v>201883</v>
      </c>
      <c r="H111" s="204" t="s">
        <v>91</v>
      </c>
      <c r="I111" s="95"/>
      <c r="J111" s="95"/>
      <c r="K111" s="95"/>
      <c r="L111" s="104"/>
    </row>
    <row r="112" spans="1:12" ht="18" customHeight="1">
      <c r="A112" s="118"/>
      <c r="B112" s="192"/>
      <c r="C112" s="70"/>
      <c r="D112" s="70"/>
      <c r="E112" s="69"/>
      <c r="F112" s="77"/>
      <c r="G112" s="140"/>
      <c r="H112" s="203">
        <f>G111-(G109)</f>
        <v>197944</v>
      </c>
      <c r="I112" s="159" t="s">
        <v>15</v>
      </c>
      <c r="J112" s="214">
        <v>0.1</v>
      </c>
      <c r="K112" s="159" t="s">
        <v>39</v>
      </c>
      <c r="L112" s="215">
        <f>ROUNDDOWN(H112*J112,0)</f>
        <v>19794</v>
      </c>
    </row>
    <row r="113" spans="1:12" ht="18" customHeight="1">
      <c r="A113" s="91"/>
      <c r="B113" s="191"/>
      <c r="C113" s="70"/>
      <c r="D113" s="70"/>
      <c r="E113" s="77"/>
      <c r="F113" s="77"/>
      <c r="G113" s="77"/>
      <c r="H113" s="91"/>
      <c r="I113" s="95"/>
      <c r="J113" s="95"/>
      <c r="K113" s="95"/>
      <c r="L113" s="104"/>
    </row>
    <row r="114" spans="1:12" ht="18" customHeight="1">
      <c r="A114" s="118"/>
      <c r="B114" s="192"/>
      <c r="C114" s="70"/>
      <c r="D114" s="70"/>
      <c r="E114" s="77"/>
      <c r="F114" s="77"/>
      <c r="G114" s="77"/>
      <c r="H114" s="203"/>
      <c r="I114" s="155"/>
      <c r="J114" s="96"/>
      <c r="K114" s="155"/>
      <c r="L114" s="174"/>
    </row>
    <row r="115" spans="1:12" ht="18" customHeight="1">
      <c r="A115" s="91"/>
      <c r="B115" s="191"/>
      <c r="C115" s="70"/>
      <c r="D115" s="70"/>
      <c r="E115" s="69"/>
      <c r="F115" s="77"/>
      <c r="G115" s="77"/>
      <c r="H115" s="91"/>
      <c r="I115" s="95"/>
      <c r="J115" s="95"/>
      <c r="K115" s="95"/>
      <c r="L115" s="104"/>
    </row>
    <row r="116" spans="1:12" ht="18" customHeight="1">
      <c r="A116" s="118"/>
      <c r="B116" s="192"/>
      <c r="C116" s="70"/>
      <c r="D116" s="70"/>
      <c r="E116" s="69"/>
      <c r="F116" s="77"/>
      <c r="G116" s="77"/>
      <c r="H116" s="203"/>
      <c r="I116" s="155"/>
      <c r="J116" s="96"/>
      <c r="K116" s="155"/>
      <c r="L116" s="174"/>
    </row>
    <row r="117" spans="1:12" ht="18" customHeight="1">
      <c r="A117" s="91"/>
      <c r="B117" s="191"/>
      <c r="C117" s="70"/>
      <c r="D117" s="70"/>
      <c r="E117" s="69"/>
      <c r="F117" s="77"/>
      <c r="G117" s="77"/>
      <c r="H117" s="91"/>
      <c r="I117" s="95"/>
      <c r="J117" s="95"/>
      <c r="K117" s="95"/>
      <c r="L117" s="104"/>
    </row>
    <row r="118" spans="1:12" ht="18" customHeight="1">
      <c r="A118" s="118"/>
      <c r="B118" s="192"/>
      <c r="C118" s="70"/>
      <c r="D118" s="70"/>
      <c r="E118" s="69"/>
      <c r="F118" s="77"/>
      <c r="G118" s="140"/>
      <c r="H118" s="203"/>
      <c r="I118" s="155"/>
      <c r="J118" s="96"/>
      <c r="K118" s="155"/>
      <c r="L118" s="174"/>
    </row>
    <row r="119" spans="1:12" ht="18" customHeight="1">
      <c r="A119" s="91"/>
      <c r="B119" s="191"/>
      <c r="C119" s="70"/>
      <c r="D119" s="70"/>
      <c r="E119" s="69"/>
      <c r="F119" s="77"/>
      <c r="G119" s="77"/>
      <c r="H119" s="91"/>
      <c r="I119" s="95"/>
      <c r="J119" s="95"/>
      <c r="K119" s="95"/>
      <c r="L119" s="104"/>
    </row>
    <row r="120" spans="1:12" ht="18" customHeight="1">
      <c r="A120" s="118"/>
      <c r="B120" s="192"/>
      <c r="C120" s="70"/>
      <c r="D120" s="70"/>
      <c r="E120" s="69"/>
      <c r="F120" s="77"/>
      <c r="G120" s="140"/>
      <c r="H120" s="203"/>
      <c r="I120" s="155"/>
      <c r="J120" s="96"/>
      <c r="K120" s="155"/>
      <c r="L120" s="174"/>
    </row>
    <row r="121" spans="1:12" ht="18" customHeight="1">
      <c r="A121" s="91"/>
      <c r="B121" s="191"/>
      <c r="C121" s="70"/>
      <c r="D121" s="70"/>
      <c r="E121" s="69"/>
      <c r="F121" s="77"/>
      <c r="G121" s="77"/>
      <c r="H121" s="91"/>
      <c r="I121" s="95"/>
      <c r="J121" s="95"/>
      <c r="K121" s="95"/>
      <c r="L121" s="104"/>
    </row>
    <row r="122" spans="1:12" ht="18" customHeight="1">
      <c r="A122" s="118"/>
      <c r="B122" s="192"/>
      <c r="C122" s="70"/>
      <c r="D122" s="70"/>
      <c r="E122" s="69"/>
      <c r="F122" s="77"/>
      <c r="G122" s="140"/>
      <c r="H122" s="203"/>
      <c r="I122" s="155"/>
      <c r="J122" s="96"/>
      <c r="K122" s="155"/>
      <c r="L122" s="174"/>
    </row>
    <row r="123" spans="1:12" ht="18" customHeight="1">
      <c r="A123" s="91"/>
      <c r="B123" s="191"/>
      <c r="C123" s="70"/>
      <c r="D123" s="70"/>
      <c r="E123" s="69"/>
      <c r="F123" s="77"/>
      <c r="G123" s="77"/>
      <c r="H123" s="91"/>
      <c r="I123" s="95"/>
      <c r="J123" s="95"/>
      <c r="K123" s="95"/>
      <c r="L123" s="104"/>
    </row>
    <row r="124" spans="1:12" ht="18" customHeight="1">
      <c r="A124" s="118"/>
      <c r="B124" s="192"/>
      <c r="C124" s="70"/>
      <c r="D124" s="70"/>
      <c r="E124" s="69"/>
      <c r="F124" s="77"/>
      <c r="G124" s="77"/>
      <c r="H124" s="203"/>
      <c r="I124" s="155"/>
      <c r="J124" s="96"/>
      <c r="K124" s="155"/>
      <c r="L124" s="174"/>
    </row>
    <row r="125" spans="1:12"/>
    <row r="126" spans="1:12" ht="27.75" customHeight="1">
      <c r="A126" s="61" t="s">
        <v>67</v>
      </c>
      <c r="B126" s="61"/>
      <c r="C126" s="61"/>
      <c r="D126" s="61"/>
      <c r="E126" s="61"/>
      <c r="F126" s="61"/>
      <c r="G126" s="61"/>
      <c r="H126" s="198" t="s">
        <v>68</v>
      </c>
      <c r="I126" s="205">
        <v>5</v>
      </c>
      <c r="J126" s="198" t="s">
        <v>70</v>
      </c>
      <c r="K126" s="53"/>
      <c r="L126" s="53"/>
    </row>
    <row r="127" spans="1:12">
      <c r="L127" s="101"/>
    </row>
    <row r="128" spans="1:12" ht="18" customHeight="1">
      <c r="A128" s="187" t="s">
        <v>16</v>
      </c>
      <c r="B128" s="189"/>
      <c r="C128" s="62" t="s">
        <v>34</v>
      </c>
      <c r="D128" s="62"/>
      <c r="E128" s="62" t="s">
        <v>23</v>
      </c>
      <c r="F128" s="62" t="s">
        <v>32</v>
      </c>
      <c r="G128" s="62" t="s">
        <v>31</v>
      </c>
      <c r="H128" s="83" t="s">
        <v>11</v>
      </c>
      <c r="I128" s="78"/>
      <c r="J128" s="78"/>
      <c r="K128" s="78"/>
      <c r="L128" s="102"/>
    </row>
    <row r="129" spans="1:12" ht="18" customHeight="1">
      <c r="A129" s="188"/>
      <c r="B129" s="190"/>
      <c r="C129" s="62"/>
      <c r="D129" s="62"/>
      <c r="E129" s="62"/>
      <c r="F129" s="62"/>
      <c r="G129" s="62"/>
      <c r="H129" s="84"/>
      <c r="I129" s="94"/>
      <c r="J129" s="94"/>
      <c r="K129" s="94"/>
      <c r="L129" s="103"/>
    </row>
    <row r="130" spans="1:12" ht="18" customHeight="1">
      <c r="A130" s="91" t="str">
        <f>測量業務費内訳表!A16</f>
        <v>中心線測量</v>
      </c>
      <c r="B130" s="191"/>
      <c r="C130" s="70" t="str">
        <f>測量業務費内訳表!C16</f>
        <v>ｋｍ</v>
      </c>
      <c r="D130" s="70"/>
      <c r="E130" s="69">
        <v>1</v>
      </c>
      <c r="F130" s="77"/>
      <c r="G130" s="77"/>
      <c r="H130" s="144"/>
      <c r="I130" s="156"/>
      <c r="J130" s="167"/>
      <c r="K130" s="156"/>
      <c r="L130" s="170"/>
    </row>
    <row r="131" spans="1:12" ht="18" customHeight="1">
      <c r="A131" s="118" t="str">
        <f>測量業務費内訳表!A17</f>
        <v>平地・耕地,0～1000台未満/12時間,0以上,間隔20ｍ</v>
      </c>
      <c r="B131" s="192"/>
      <c r="C131" s="70"/>
      <c r="D131" s="70"/>
      <c r="E131" s="69"/>
      <c r="F131" s="77"/>
      <c r="G131" s="77"/>
      <c r="H131" s="145"/>
      <c r="I131" s="156"/>
      <c r="J131" s="168"/>
      <c r="K131" s="156"/>
      <c r="L131" s="170"/>
    </row>
    <row r="132" spans="1:12" ht="18" customHeight="1">
      <c r="A132" s="91" t="s">
        <v>73</v>
      </c>
      <c r="B132" s="191"/>
      <c r="C132" s="70" t="s">
        <v>75</v>
      </c>
      <c r="D132" s="70"/>
      <c r="E132" s="193">
        <f>ROUNDDOWN(H133*J133,2)</f>
        <v>2.5</v>
      </c>
      <c r="F132" s="77">
        <v>42200</v>
      </c>
      <c r="G132" s="77">
        <f>ROUNDDOWN(E132*F132,0)</f>
        <v>105500</v>
      </c>
      <c r="H132" s="201" t="s">
        <v>76</v>
      </c>
      <c r="I132" s="206"/>
      <c r="J132" s="206" t="s">
        <v>77</v>
      </c>
      <c r="K132" s="95"/>
      <c r="L132" s="104"/>
    </row>
    <row r="133" spans="1:12" ht="18" customHeight="1">
      <c r="A133" s="118" t="s">
        <v>94</v>
      </c>
      <c r="B133" s="192"/>
      <c r="C133" s="70"/>
      <c r="D133" s="70"/>
      <c r="E133" s="194"/>
      <c r="F133" s="77"/>
      <c r="G133" s="77"/>
      <c r="H133" s="202">
        <v>2.5</v>
      </c>
      <c r="I133" s="207" t="s">
        <v>15</v>
      </c>
      <c r="J133" s="210">
        <v>1</v>
      </c>
      <c r="K133" s="155"/>
      <c r="L133" s="174"/>
    </row>
    <row r="134" spans="1:12" ht="18" customHeight="1">
      <c r="A134" s="91" t="s">
        <v>36</v>
      </c>
      <c r="B134" s="191"/>
      <c r="C134" s="70" t="s">
        <v>75</v>
      </c>
      <c r="D134" s="70"/>
      <c r="E134" s="193">
        <f>ROUNDDOWN(H135*J135,2)</f>
        <v>2.8</v>
      </c>
      <c r="F134" s="77">
        <v>32400</v>
      </c>
      <c r="G134" s="77">
        <f>ROUNDDOWN(E134*F134,0)</f>
        <v>90720</v>
      </c>
      <c r="H134" s="201" t="s">
        <v>76</v>
      </c>
      <c r="I134" s="206"/>
      <c r="J134" s="206" t="s">
        <v>77</v>
      </c>
      <c r="K134" s="156"/>
      <c r="L134" s="170"/>
    </row>
    <row r="135" spans="1:12" ht="18" customHeight="1">
      <c r="A135" s="118" t="s">
        <v>94</v>
      </c>
      <c r="B135" s="192"/>
      <c r="C135" s="70"/>
      <c r="D135" s="70"/>
      <c r="E135" s="194"/>
      <c r="F135" s="77"/>
      <c r="G135" s="77"/>
      <c r="H135" s="202">
        <v>2.8</v>
      </c>
      <c r="I135" s="207" t="s">
        <v>15</v>
      </c>
      <c r="J135" s="211">
        <f>J133</f>
        <v>1</v>
      </c>
      <c r="K135" s="156"/>
      <c r="L135" s="170"/>
    </row>
    <row r="136" spans="1:12" ht="18" customHeight="1">
      <c r="A136" s="91" t="s">
        <v>79</v>
      </c>
      <c r="B136" s="191"/>
      <c r="C136" s="70" t="s">
        <v>75</v>
      </c>
      <c r="D136" s="70"/>
      <c r="E136" s="193">
        <f>ROUNDDOWN(H137*J137,2)</f>
        <v>2.2000000000000002</v>
      </c>
      <c r="F136" s="77">
        <v>31100</v>
      </c>
      <c r="G136" s="77">
        <f>ROUNDDOWN(E136*F136,0)</f>
        <v>68420</v>
      </c>
      <c r="H136" s="201" t="s">
        <v>76</v>
      </c>
      <c r="I136" s="206"/>
      <c r="J136" s="206" t="s">
        <v>77</v>
      </c>
      <c r="K136" s="156"/>
      <c r="L136" s="170"/>
    </row>
    <row r="137" spans="1:12" ht="18" customHeight="1">
      <c r="A137" s="118" t="s">
        <v>94</v>
      </c>
      <c r="B137" s="192"/>
      <c r="C137" s="70"/>
      <c r="D137" s="70"/>
      <c r="E137" s="194"/>
      <c r="F137" s="77"/>
      <c r="G137" s="77"/>
      <c r="H137" s="202">
        <v>2.2000000000000002</v>
      </c>
      <c r="I137" s="207" t="s">
        <v>15</v>
      </c>
      <c r="J137" s="211">
        <f>J133</f>
        <v>1</v>
      </c>
      <c r="K137" s="156"/>
      <c r="L137" s="170"/>
    </row>
    <row r="138" spans="1:12" ht="18" customHeight="1">
      <c r="A138" s="91" t="s">
        <v>73</v>
      </c>
      <c r="B138" s="191"/>
      <c r="C138" s="70" t="s">
        <v>75</v>
      </c>
      <c r="D138" s="70"/>
      <c r="E138" s="193">
        <f>ROUNDDOWN(H139*J139,2)</f>
        <v>1.8</v>
      </c>
      <c r="F138" s="77">
        <v>42200</v>
      </c>
      <c r="G138" s="77">
        <f>ROUNDDOWN(E138*F138,0)</f>
        <v>75960</v>
      </c>
      <c r="H138" s="201" t="s">
        <v>76</v>
      </c>
      <c r="I138" s="206"/>
      <c r="J138" s="206" t="s">
        <v>77</v>
      </c>
      <c r="K138" s="156"/>
      <c r="L138" s="170"/>
    </row>
    <row r="139" spans="1:12" ht="18" customHeight="1">
      <c r="A139" s="118" t="s">
        <v>83</v>
      </c>
      <c r="B139" s="192"/>
      <c r="C139" s="70"/>
      <c r="D139" s="70"/>
      <c r="E139" s="194"/>
      <c r="F139" s="77"/>
      <c r="G139" s="77"/>
      <c r="H139" s="202">
        <v>1.8</v>
      </c>
      <c r="I139" s="207" t="s">
        <v>15</v>
      </c>
      <c r="J139" s="211">
        <f>J133</f>
        <v>1</v>
      </c>
      <c r="K139" s="156"/>
      <c r="L139" s="170"/>
    </row>
    <row r="140" spans="1:12" ht="18" customHeight="1">
      <c r="A140" s="91" t="s">
        <v>36</v>
      </c>
      <c r="B140" s="191"/>
      <c r="C140" s="70" t="s">
        <v>75</v>
      </c>
      <c r="D140" s="70"/>
      <c r="E140" s="193">
        <f>ROUNDDOWN(H141*J141,2)</f>
        <v>1.8</v>
      </c>
      <c r="F140" s="77">
        <v>32400</v>
      </c>
      <c r="G140" s="77">
        <f>ROUNDDOWN(E140*F140,0)</f>
        <v>58320</v>
      </c>
      <c r="H140" s="201" t="s">
        <v>76</v>
      </c>
      <c r="I140" s="206"/>
      <c r="J140" s="206" t="s">
        <v>77</v>
      </c>
      <c r="K140" s="156"/>
      <c r="L140" s="170"/>
    </row>
    <row r="141" spans="1:12" ht="18" customHeight="1">
      <c r="A141" s="118" t="s">
        <v>83</v>
      </c>
      <c r="B141" s="192"/>
      <c r="C141" s="70"/>
      <c r="D141" s="70"/>
      <c r="E141" s="194"/>
      <c r="F141" s="77"/>
      <c r="G141" s="77"/>
      <c r="H141" s="202">
        <v>1.8</v>
      </c>
      <c r="I141" s="207" t="s">
        <v>15</v>
      </c>
      <c r="J141" s="211">
        <f>J133</f>
        <v>1</v>
      </c>
      <c r="K141" s="156"/>
      <c r="L141" s="170"/>
    </row>
    <row r="142" spans="1:12" ht="18" customHeight="1">
      <c r="A142" s="91" t="s">
        <v>85</v>
      </c>
      <c r="B142" s="191"/>
      <c r="C142" s="70" t="s">
        <v>86</v>
      </c>
      <c r="D142" s="70"/>
      <c r="E142" s="195">
        <v>2.5</v>
      </c>
      <c r="F142" s="77"/>
      <c r="G142" s="77">
        <f>L142</f>
        <v>9973</v>
      </c>
      <c r="H142" s="199">
        <f>SUM(G132:G141)</f>
        <v>398920</v>
      </c>
      <c r="I142" s="208" t="s">
        <v>15</v>
      </c>
      <c r="J142" s="212">
        <v>2.5000000000000001e-002</v>
      </c>
      <c r="K142" s="156" t="s">
        <v>39</v>
      </c>
      <c r="L142" s="170">
        <f>ROUNDDOWN(H142*J142,0)</f>
        <v>9973</v>
      </c>
    </row>
    <row r="143" spans="1:12" ht="18" customHeight="1">
      <c r="A143" s="118"/>
      <c r="B143" s="192"/>
      <c r="C143" s="70"/>
      <c r="D143" s="70"/>
      <c r="E143" s="195"/>
      <c r="F143" s="77"/>
      <c r="G143" s="77"/>
      <c r="H143" s="200"/>
      <c r="I143" s="208"/>
      <c r="J143" s="213"/>
      <c r="K143" s="156"/>
      <c r="L143" s="170"/>
    </row>
    <row r="144" spans="1:12" ht="18" customHeight="1">
      <c r="A144" s="91" t="s">
        <v>82</v>
      </c>
      <c r="B144" s="191"/>
      <c r="C144" s="70" t="s">
        <v>86</v>
      </c>
      <c r="D144" s="70"/>
      <c r="E144" s="195">
        <v>5.5</v>
      </c>
      <c r="F144" s="77"/>
      <c r="G144" s="77">
        <f>L144</f>
        <v>21940</v>
      </c>
      <c r="H144" s="199">
        <f>H142</f>
        <v>398920</v>
      </c>
      <c r="I144" s="208" t="s">
        <v>15</v>
      </c>
      <c r="J144" s="212">
        <v>5.5e-002</v>
      </c>
      <c r="K144" s="156" t="s">
        <v>39</v>
      </c>
      <c r="L144" s="170">
        <f>ROUNDDOWN(H144*J144,0)</f>
        <v>21940</v>
      </c>
    </row>
    <row r="145" spans="1:12" ht="18" customHeight="1">
      <c r="A145" s="118"/>
      <c r="B145" s="192"/>
      <c r="C145" s="70"/>
      <c r="D145" s="70"/>
      <c r="E145" s="195"/>
      <c r="F145" s="77"/>
      <c r="G145" s="77"/>
      <c r="H145" s="200"/>
      <c r="I145" s="208"/>
      <c r="J145" s="213"/>
      <c r="K145" s="156"/>
      <c r="L145" s="170"/>
    </row>
    <row r="146" spans="1:12" ht="18" customHeight="1">
      <c r="A146" s="91" t="s">
        <v>92</v>
      </c>
      <c r="B146" s="191"/>
      <c r="C146" s="70"/>
      <c r="D146" s="70"/>
      <c r="E146" s="69"/>
      <c r="F146" s="77"/>
      <c r="G146" s="77">
        <f>SUM(G128:G145)</f>
        <v>430833</v>
      </c>
      <c r="H146" s="204" t="s">
        <v>91</v>
      </c>
      <c r="I146" s="95"/>
      <c r="J146" s="95"/>
      <c r="K146" s="95"/>
      <c r="L146" s="104"/>
    </row>
    <row r="147" spans="1:12" ht="18" customHeight="1">
      <c r="A147" s="118"/>
      <c r="B147" s="192"/>
      <c r="C147" s="70"/>
      <c r="D147" s="70"/>
      <c r="E147" s="69"/>
      <c r="F147" s="77"/>
      <c r="G147" s="140"/>
      <c r="H147" s="203">
        <f>G146-(G144)</f>
        <v>408893</v>
      </c>
      <c r="I147" s="159" t="s">
        <v>15</v>
      </c>
      <c r="J147" s="214">
        <v>0.1</v>
      </c>
      <c r="K147" s="159" t="s">
        <v>39</v>
      </c>
      <c r="L147" s="215">
        <f>ROUNDDOWN(H147*J147,0)</f>
        <v>40889</v>
      </c>
    </row>
    <row r="148" spans="1:12" ht="18" customHeight="1">
      <c r="A148" s="91"/>
      <c r="B148" s="191"/>
      <c r="C148" s="70"/>
      <c r="D148" s="70"/>
      <c r="E148" s="69"/>
      <c r="F148" s="77"/>
      <c r="G148" s="77"/>
      <c r="H148" s="91"/>
      <c r="I148" s="95"/>
      <c r="J148" s="95"/>
      <c r="K148" s="95"/>
      <c r="L148" s="104"/>
    </row>
    <row r="149" spans="1:12" ht="18" customHeight="1">
      <c r="A149" s="118"/>
      <c r="B149" s="192"/>
      <c r="C149" s="70"/>
      <c r="D149" s="70"/>
      <c r="E149" s="69"/>
      <c r="F149" s="77"/>
      <c r="G149" s="140"/>
      <c r="H149" s="203"/>
      <c r="I149" s="155"/>
      <c r="J149" s="96"/>
      <c r="K149" s="155"/>
      <c r="L149" s="174"/>
    </row>
    <row r="150" spans="1:12" ht="18" customHeight="1">
      <c r="A150" s="91"/>
      <c r="B150" s="191"/>
      <c r="C150" s="70"/>
      <c r="D150" s="70"/>
      <c r="E150" s="69"/>
      <c r="F150" s="77"/>
      <c r="G150" s="77"/>
      <c r="H150" s="91"/>
      <c r="I150" s="95"/>
      <c r="J150" s="95"/>
      <c r="K150" s="95"/>
      <c r="L150" s="104"/>
    </row>
    <row r="151" spans="1:12" ht="18" customHeight="1">
      <c r="A151" s="118"/>
      <c r="B151" s="192"/>
      <c r="C151" s="70"/>
      <c r="D151" s="70"/>
      <c r="E151" s="69"/>
      <c r="F151" s="77"/>
      <c r="G151" s="140"/>
      <c r="H151" s="203"/>
      <c r="I151" s="155"/>
      <c r="J151" s="96"/>
      <c r="K151" s="155"/>
      <c r="L151" s="174"/>
    </row>
    <row r="152" spans="1:12" ht="18" customHeight="1">
      <c r="A152" s="91"/>
      <c r="B152" s="191"/>
      <c r="C152" s="70"/>
      <c r="D152" s="70"/>
      <c r="E152" s="69"/>
      <c r="F152" s="77"/>
      <c r="G152" s="77"/>
      <c r="H152" s="91"/>
      <c r="I152" s="95"/>
      <c r="J152" s="95"/>
      <c r="K152" s="95"/>
      <c r="L152" s="104"/>
    </row>
    <row r="153" spans="1:12" ht="18" customHeight="1">
      <c r="A153" s="118"/>
      <c r="B153" s="192"/>
      <c r="C153" s="70"/>
      <c r="D153" s="70"/>
      <c r="E153" s="69"/>
      <c r="F153" s="77"/>
      <c r="G153" s="140"/>
      <c r="H153" s="203"/>
      <c r="I153" s="155"/>
      <c r="J153" s="96"/>
      <c r="K153" s="155"/>
      <c r="L153" s="174"/>
    </row>
    <row r="154" spans="1:12" ht="18" customHeight="1">
      <c r="A154" s="91"/>
      <c r="B154" s="191"/>
      <c r="C154" s="70"/>
      <c r="D154" s="70"/>
      <c r="E154" s="69"/>
      <c r="F154" s="77"/>
      <c r="G154" s="77"/>
      <c r="H154" s="91"/>
      <c r="I154" s="95"/>
      <c r="J154" s="95"/>
      <c r="K154" s="95"/>
      <c r="L154" s="104"/>
    </row>
    <row r="155" spans="1:12" ht="18" customHeight="1">
      <c r="A155" s="118"/>
      <c r="B155" s="192"/>
      <c r="C155" s="70"/>
      <c r="D155" s="70"/>
      <c r="E155" s="69"/>
      <c r="F155" s="77"/>
      <c r="G155" s="77"/>
      <c r="H155" s="203"/>
      <c r="I155" s="155"/>
      <c r="J155" s="96"/>
      <c r="K155" s="155"/>
      <c r="L155" s="174"/>
    </row>
    <row r="156" spans="1:12"/>
    <row r="157" spans="1:12" ht="27.75" customHeight="1">
      <c r="A157" s="61" t="s">
        <v>67</v>
      </c>
      <c r="B157" s="61"/>
      <c r="C157" s="61"/>
      <c r="D157" s="61"/>
      <c r="E157" s="61"/>
      <c r="F157" s="61"/>
      <c r="G157" s="61"/>
      <c r="H157" s="198" t="s">
        <v>68</v>
      </c>
      <c r="I157" s="205">
        <v>6</v>
      </c>
      <c r="J157" s="198" t="s">
        <v>70</v>
      </c>
      <c r="K157" s="53"/>
      <c r="L157" s="53"/>
    </row>
    <row r="158" spans="1:12">
      <c r="L158" s="101"/>
    </row>
    <row r="159" spans="1:12" ht="18" customHeight="1">
      <c r="A159" s="187" t="s">
        <v>16</v>
      </c>
      <c r="B159" s="189"/>
      <c r="C159" s="62" t="s">
        <v>34</v>
      </c>
      <c r="D159" s="62"/>
      <c r="E159" s="62" t="s">
        <v>23</v>
      </c>
      <c r="F159" s="62" t="s">
        <v>32</v>
      </c>
      <c r="G159" s="62" t="s">
        <v>31</v>
      </c>
      <c r="H159" s="83" t="s">
        <v>11</v>
      </c>
      <c r="I159" s="78"/>
      <c r="J159" s="78"/>
      <c r="K159" s="78"/>
      <c r="L159" s="102"/>
    </row>
    <row r="160" spans="1:12" ht="18" customHeight="1">
      <c r="A160" s="188"/>
      <c r="B160" s="190"/>
      <c r="C160" s="62"/>
      <c r="D160" s="62"/>
      <c r="E160" s="62"/>
      <c r="F160" s="62"/>
      <c r="G160" s="62"/>
      <c r="H160" s="84"/>
      <c r="I160" s="94"/>
      <c r="J160" s="94"/>
      <c r="K160" s="94"/>
      <c r="L160" s="103"/>
    </row>
    <row r="161" spans="1:12" ht="18" customHeight="1">
      <c r="A161" s="91" t="str">
        <f>測量業務費内訳表!A18</f>
        <v>仮ＢＭ設置測量</v>
      </c>
      <c r="B161" s="191"/>
      <c r="C161" s="70" t="str">
        <f>測量業務費内訳表!C18</f>
        <v>ｋｍ</v>
      </c>
      <c r="D161" s="70"/>
      <c r="E161" s="69">
        <v>1</v>
      </c>
      <c r="F161" s="77"/>
      <c r="G161" s="77"/>
      <c r="H161" s="144"/>
      <c r="I161" s="156"/>
      <c r="J161" s="167"/>
      <c r="K161" s="156"/>
      <c r="L161" s="170"/>
    </row>
    <row r="162" spans="1:12" ht="18" customHeight="1">
      <c r="A162" s="118" t="str">
        <f>測量業務費内訳表!A19</f>
        <v>平地・耕地,0～1000台未満/12時間</v>
      </c>
      <c r="B162" s="192"/>
      <c r="C162" s="70"/>
      <c r="D162" s="70"/>
      <c r="E162" s="69"/>
      <c r="F162" s="77"/>
      <c r="G162" s="77"/>
      <c r="H162" s="145"/>
      <c r="I162" s="156"/>
      <c r="J162" s="168"/>
      <c r="K162" s="156"/>
      <c r="L162" s="170"/>
    </row>
    <row r="163" spans="1:12" ht="18" customHeight="1">
      <c r="A163" s="91" t="s">
        <v>73</v>
      </c>
      <c r="B163" s="191"/>
      <c r="C163" s="70" t="s">
        <v>75</v>
      </c>
      <c r="D163" s="70"/>
      <c r="E163" s="193">
        <f>ROUNDDOWN(H164*J164,2)</f>
        <v>0.9</v>
      </c>
      <c r="F163" s="77">
        <v>42200</v>
      </c>
      <c r="G163" s="77">
        <f>ROUNDDOWN(E163*F163,0)</f>
        <v>37980</v>
      </c>
      <c r="H163" s="201" t="s">
        <v>76</v>
      </c>
      <c r="I163" s="206"/>
      <c r="J163" s="206" t="s">
        <v>77</v>
      </c>
      <c r="K163" s="95"/>
      <c r="L163" s="104"/>
    </row>
    <row r="164" spans="1:12" ht="18" customHeight="1">
      <c r="A164" s="118" t="s">
        <v>94</v>
      </c>
      <c r="B164" s="192"/>
      <c r="C164" s="70"/>
      <c r="D164" s="70"/>
      <c r="E164" s="194"/>
      <c r="F164" s="77"/>
      <c r="G164" s="77"/>
      <c r="H164" s="202">
        <v>1</v>
      </c>
      <c r="I164" s="207" t="s">
        <v>15</v>
      </c>
      <c r="J164" s="210">
        <v>0.9</v>
      </c>
      <c r="K164" s="155"/>
      <c r="L164" s="174"/>
    </row>
    <row r="165" spans="1:12" ht="18" customHeight="1">
      <c r="A165" s="91" t="s">
        <v>36</v>
      </c>
      <c r="B165" s="191"/>
      <c r="C165" s="70" t="s">
        <v>75</v>
      </c>
      <c r="D165" s="70"/>
      <c r="E165" s="193">
        <f>ROUNDDOWN(H166*J166,2)</f>
        <v>1.08</v>
      </c>
      <c r="F165" s="77">
        <v>32400</v>
      </c>
      <c r="G165" s="77">
        <f>ROUNDDOWN(E165*F165,0)</f>
        <v>34992</v>
      </c>
      <c r="H165" s="201" t="s">
        <v>76</v>
      </c>
      <c r="I165" s="206"/>
      <c r="J165" s="206" t="s">
        <v>77</v>
      </c>
      <c r="K165" s="156"/>
      <c r="L165" s="170"/>
    </row>
    <row r="166" spans="1:12" ht="18" customHeight="1">
      <c r="A166" s="118" t="s">
        <v>94</v>
      </c>
      <c r="B166" s="192"/>
      <c r="C166" s="70"/>
      <c r="D166" s="70"/>
      <c r="E166" s="194"/>
      <c r="F166" s="77"/>
      <c r="G166" s="77"/>
      <c r="H166" s="202">
        <v>1.2</v>
      </c>
      <c r="I166" s="207" t="s">
        <v>15</v>
      </c>
      <c r="J166" s="211">
        <f>J164</f>
        <v>0.9</v>
      </c>
      <c r="K166" s="156"/>
      <c r="L166" s="170"/>
    </row>
    <row r="167" spans="1:12" ht="18" customHeight="1">
      <c r="A167" s="91" t="s">
        <v>79</v>
      </c>
      <c r="B167" s="191"/>
      <c r="C167" s="70" t="s">
        <v>75</v>
      </c>
      <c r="D167" s="70"/>
      <c r="E167" s="193">
        <f>ROUNDDOWN(H168*J168,2)</f>
        <v>0.81</v>
      </c>
      <c r="F167" s="77">
        <v>31100</v>
      </c>
      <c r="G167" s="77">
        <f>ROUNDDOWN(E167*F167,0)</f>
        <v>25191</v>
      </c>
      <c r="H167" s="201" t="s">
        <v>76</v>
      </c>
      <c r="I167" s="206"/>
      <c r="J167" s="206" t="s">
        <v>77</v>
      </c>
      <c r="K167" s="156"/>
      <c r="L167" s="170"/>
    </row>
    <row r="168" spans="1:12" ht="18" customHeight="1">
      <c r="A168" s="118" t="s">
        <v>94</v>
      </c>
      <c r="B168" s="192"/>
      <c r="C168" s="70"/>
      <c r="D168" s="70"/>
      <c r="E168" s="194"/>
      <c r="F168" s="77"/>
      <c r="G168" s="77"/>
      <c r="H168" s="202">
        <v>0.9</v>
      </c>
      <c r="I168" s="207" t="s">
        <v>15</v>
      </c>
      <c r="J168" s="211">
        <f>J164</f>
        <v>0.9</v>
      </c>
      <c r="K168" s="156"/>
      <c r="L168" s="170"/>
    </row>
    <row r="169" spans="1:12" ht="18" customHeight="1">
      <c r="A169" s="91" t="s">
        <v>73</v>
      </c>
      <c r="B169" s="191"/>
      <c r="C169" s="70" t="s">
        <v>75</v>
      </c>
      <c r="D169" s="70"/>
      <c r="E169" s="193">
        <f>ROUNDDOWN(H170*J170,2)</f>
        <v>0.36</v>
      </c>
      <c r="F169" s="77">
        <v>42200</v>
      </c>
      <c r="G169" s="77">
        <f>ROUNDDOWN(E169*F169,0)</f>
        <v>15192</v>
      </c>
      <c r="H169" s="201" t="s">
        <v>76</v>
      </c>
      <c r="I169" s="206"/>
      <c r="J169" s="206" t="s">
        <v>77</v>
      </c>
      <c r="K169" s="156"/>
      <c r="L169" s="170"/>
    </row>
    <row r="170" spans="1:12" ht="18" customHeight="1">
      <c r="A170" s="118" t="s">
        <v>83</v>
      </c>
      <c r="B170" s="192"/>
      <c r="C170" s="70"/>
      <c r="D170" s="70"/>
      <c r="E170" s="194"/>
      <c r="F170" s="77"/>
      <c r="G170" s="77"/>
      <c r="H170" s="202">
        <v>0.4</v>
      </c>
      <c r="I170" s="207" t="s">
        <v>15</v>
      </c>
      <c r="J170" s="211">
        <f>J164</f>
        <v>0.9</v>
      </c>
      <c r="K170" s="156"/>
      <c r="L170" s="170"/>
    </row>
    <row r="171" spans="1:12" ht="18" customHeight="1">
      <c r="A171" s="91" t="s">
        <v>36</v>
      </c>
      <c r="B171" s="191"/>
      <c r="C171" s="70" t="s">
        <v>75</v>
      </c>
      <c r="D171" s="70"/>
      <c r="E171" s="193">
        <f>ROUNDDOWN(H172*J172,2)</f>
        <v>0.99</v>
      </c>
      <c r="F171" s="77">
        <v>32400</v>
      </c>
      <c r="G171" s="77">
        <f>ROUNDDOWN(E171*F171,0)</f>
        <v>32076</v>
      </c>
      <c r="H171" s="201" t="s">
        <v>76</v>
      </c>
      <c r="I171" s="206"/>
      <c r="J171" s="206" t="s">
        <v>77</v>
      </c>
      <c r="K171" s="156"/>
      <c r="L171" s="170"/>
    </row>
    <row r="172" spans="1:12" ht="18" customHeight="1">
      <c r="A172" s="118" t="s">
        <v>83</v>
      </c>
      <c r="B172" s="192"/>
      <c r="C172" s="70"/>
      <c r="D172" s="70"/>
      <c r="E172" s="194"/>
      <c r="F172" s="77"/>
      <c r="G172" s="77"/>
      <c r="H172" s="202">
        <v>1.1000000000000001</v>
      </c>
      <c r="I172" s="207" t="s">
        <v>15</v>
      </c>
      <c r="J172" s="211">
        <f>J164</f>
        <v>0.9</v>
      </c>
      <c r="K172" s="156"/>
      <c r="L172" s="170"/>
    </row>
    <row r="173" spans="1:12" ht="18" customHeight="1">
      <c r="A173" s="91" t="s">
        <v>79</v>
      </c>
      <c r="B173" s="191"/>
      <c r="C173" s="70" t="s">
        <v>75</v>
      </c>
      <c r="D173" s="70"/>
      <c r="E173" s="193">
        <f>ROUNDDOWN(H174*J174,2)</f>
        <v>0.27</v>
      </c>
      <c r="F173" s="77">
        <v>31100</v>
      </c>
      <c r="G173" s="77">
        <f>ROUNDDOWN(E173*F173,0)</f>
        <v>8397</v>
      </c>
      <c r="H173" s="201" t="s">
        <v>76</v>
      </c>
      <c r="I173" s="206"/>
      <c r="J173" s="206" t="s">
        <v>77</v>
      </c>
      <c r="K173" s="156"/>
      <c r="L173" s="170"/>
    </row>
    <row r="174" spans="1:12" ht="18" customHeight="1">
      <c r="A174" s="118" t="s">
        <v>83</v>
      </c>
      <c r="B174" s="192"/>
      <c r="C174" s="70"/>
      <c r="D174" s="70"/>
      <c r="E174" s="194"/>
      <c r="F174" s="77"/>
      <c r="G174" s="77"/>
      <c r="H174" s="202">
        <v>0.3</v>
      </c>
      <c r="I174" s="207" t="s">
        <v>15</v>
      </c>
      <c r="J174" s="211">
        <f>J164</f>
        <v>0.9</v>
      </c>
      <c r="K174" s="156"/>
      <c r="L174" s="170"/>
    </row>
    <row r="175" spans="1:12" ht="18" customHeight="1">
      <c r="A175" s="91" t="s">
        <v>85</v>
      </c>
      <c r="B175" s="191"/>
      <c r="C175" s="70" t="s">
        <v>86</v>
      </c>
      <c r="D175" s="70"/>
      <c r="E175" s="195">
        <v>1.5</v>
      </c>
      <c r="F175" s="77"/>
      <c r="G175" s="77">
        <f>L175</f>
        <v>2307</v>
      </c>
      <c r="H175" s="199">
        <f>SUM(G163:G174)</f>
        <v>153828</v>
      </c>
      <c r="I175" s="208" t="s">
        <v>15</v>
      </c>
      <c r="J175" s="212">
        <v>1.4999999999999999e-002</v>
      </c>
      <c r="K175" s="156" t="s">
        <v>39</v>
      </c>
      <c r="L175" s="170">
        <f>ROUNDDOWN(H175*J175,0)</f>
        <v>2307</v>
      </c>
    </row>
    <row r="176" spans="1:12" ht="18" customHeight="1">
      <c r="A176" s="118"/>
      <c r="B176" s="192"/>
      <c r="C176" s="70"/>
      <c r="D176" s="70"/>
      <c r="E176" s="195"/>
      <c r="F176" s="77"/>
      <c r="G176" s="77"/>
      <c r="H176" s="200"/>
      <c r="I176" s="208"/>
      <c r="J176" s="213"/>
      <c r="K176" s="156"/>
      <c r="L176" s="170"/>
    </row>
    <row r="177" spans="1:12" ht="18" customHeight="1">
      <c r="A177" s="91" t="s">
        <v>82</v>
      </c>
      <c r="B177" s="191"/>
      <c r="C177" s="70" t="s">
        <v>86</v>
      </c>
      <c r="D177" s="70"/>
      <c r="E177" s="195">
        <v>2</v>
      </c>
      <c r="F177" s="77"/>
      <c r="G177" s="77">
        <f>L177</f>
        <v>3076</v>
      </c>
      <c r="H177" s="199">
        <f>H175</f>
        <v>153828</v>
      </c>
      <c r="I177" s="208" t="s">
        <v>15</v>
      </c>
      <c r="J177" s="212">
        <v>2.e-002</v>
      </c>
      <c r="K177" s="156" t="s">
        <v>39</v>
      </c>
      <c r="L177" s="170">
        <f>ROUNDDOWN(H177*J177,0)</f>
        <v>3076</v>
      </c>
    </row>
    <row r="178" spans="1:12" ht="18" customHeight="1">
      <c r="A178" s="118"/>
      <c r="B178" s="192"/>
      <c r="C178" s="70"/>
      <c r="D178" s="70"/>
      <c r="E178" s="195"/>
      <c r="F178" s="77"/>
      <c r="G178" s="77"/>
      <c r="H178" s="200"/>
      <c r="I178" s="208"/>
      <c r="J178" s="213"/>
      <c r="K178" s="156"/>
      <c r="L178" s="170"/>
    </row>
    <row r="179" spans="1:12" ht="18" customHeight="1">
      <c r="A179" s="91" t="s">
        <v>92</v>
      </c>
      <c r="B179" s="191"/>
      <c r="C179" s="70"/>
      <c r="D179" s="70"/>
      <c r="E179" s="69"/>
      <c r="F179" s="77"/>
      <c r="G179" s="77">
        <f>SUM(G159:G178)</f>
        <v>159211</v>
      </c>
      <c r="H179" s="204" t="s">
        <v>91</v>
      </c>
      <c r="I179" s="95"/>
      <c r="J179" s="95"/>
      <c r="K179" s="95"/>
      <c r="L179" s="104"/>
    </row>
    <row r="180" spans="1:12" ht="18" customHeight="1">
      <c r="A180" s="118"/>
      <c r="B180" s="192"/>
      <c r="C180" s="70"/>
      <c r="D180" s="70"/>
      <c r="E180" s="69"/>
      <c r="F180" s="77"/>
      <c r="G180" s="140"/>
      <c r="H180" s="203">
        <f>G179-(G177)</f>
        <v>156135</v>
      </c>
      <c r="I180" s="159" t="s">
        <v>15</v>
      </c>
      <c r="J180" s="214">
        <v>0.1</v>
      </c>
      <c r="K180" s="159" t="s">
        <v>39</v>
      </c>
      <c r="L180" s="215">
        <f>ROUNDDOWN(H180*J180,0)</f>
        <v>15613</v>
      </c>
    </row>
    <row r="181" spans="1:12" ht="18" customHeight="1">
      <c r="A181" s="91"/>
      <c r="B181" s="191"/>
      <c r="C181" s="70"/>
      <c r="D181" s="70"/>
      <c r="E181" s="69"/>
      <c r="F181" s="77"/>
      <c r="G181" s="77"/>
      <c r="H181" s="91"/>
      <c r="I181" s="95"/>
      <c r="J181" s="95"/>
      <c r="K181" s="95"/>
      <c r="L181" s="104"/>
    </row>
    <row r="182" spans="1:12" ht="18" customHeight="1">
      <c r="A182" s="118"/>
      <c r="B182" s="192"/>
      <c r="C182" s="70"/>
      <c r="D182" s="70"/>
      <c r="E182" s="69"/>
      <c r="F182" s="77"/>
      <c r="G182" s="140"/>
      <c r="H182" s="203"/>
      <c r="I182" s="155"/>
      <c r="J182" s="96"/>
      <c r="K182" s="155"/>
      <c r="L182" s="174"/>
    </row>
    <row r="183" spans="1:12" ht="18" customHeight="1">
      <c r="A183" s="91"/>
      <c r="B183" s="191"/>
      <c r="C183" s="70"/>
      <c r="D183" s="70"/>
      <c r="E183" s="69"/>
      <c r="F183" s="77"/>
      <c r="G183" s="77"/>
      <c r="H183" s="91"/>
      <c r="I183" s="95"/>
      <c r="J183" s="95"/>
      <c r="K183" s="95"/>
      <c r="L183" s="104"/>
    </row>
    <row r="184" spans="1:12" ht="18" customHeight="1">
      <c r="A184" s="118"/>
      <c r="B184" s="192"/>
      <c r="C184" s="70"/>
      <c r="D184" s="70"/>
      <c r="E184" s="69"/>
      <c r="F184" s="77"/>
      <c r="G184" s="140"/>
      <c r="H184" s="203"/>
      <c r="I184" s="155"/>
      <c r="J184" s="96"/>
      <c r="K184" s="155"/>
      <c r="L184" s="174"/>
    </row>
    <row r="185" spans="1:12" ht="18" customHeight="1">
      <c r="A185" s="91"/>
      <c r="B185" s="191"/>
      <c r="C185" s="70"/>
      <c r="D185" s="70"/>
      <c r="E185" s="69"/>
      <c r="F185" s="77"/>
      <c r="G185" s="77"/>
      <c r="H185" s="91"/>
      <c r="I185" s="95"/>
      <c r="J185" s="95"/>
      <c r="K185" s="95"/>
      <c r="L185" s="104"/>
    </row>
    <row r="186" spans="1:12" ht="18" customHeight="1">
      <c r="A186" s="118"/>
      <c r="B186" s="192"/>
      <c r="C186" s="70"/>
      <c r="D186" s="70"/>
      <c r="E186" s="69"/>
      <c r="F186" s="77"/>
      <c r="G186" s="77"/>
      <c r="H186" s="203"/>
      <c r="I186" s="155"/>
      <c r="J186" s="96"/>
      <c r="K186" s="155"/>
      <c r="L186" s="174"/>
    </row>
    <row r="187" spans="1:12"/>
    <row r="188" spans="1:12" ht="27.75" customHeight="1">
      <c r="A188" s="61" t="s">
        <v>67</v>
      </c>
      <c r="B188" s="61"/>
      <c r="C188" s="61"/>
      <c r="D188" s="61"/>
      <c r="E188" s="61"/>
      <c r="F188" s="61"/>
      <c r="G188" s="61"/>
      <c r="H188" s="198" t="s">
        <v>68</v>
      </c>
      <c r="I188" s="205">
        <v>7</v>
      </c>
      <c r="J188" s="198" t="s">
        <v>70</v>
      </c>
      <c r="K188" s="53"/>
      <c r="L188" s="53"/>
    </row>
    <row r="189" spans="1:12">
      <c r="L189" s="101"/>
    </row>
    <row r="190" spans="1:12" ht="18" customHeight="1">
      <c r="A190" s="187" t="s">
        <v>16</v>
      </c>
      <c r="B190" s="189"/>
      <c r="C190" s="62" t="s">
        <v>34</v>
      </c>
      <c r="D190" s="62"/>
      <c r="E190" s="62" t="s">
        <v>23</v>
      </c>
      <c r="F190" s="62" t="s">
        <v>32</v>
      </c>
      <c r="G190" s="62" t="s">
        <v>31</v>
      </c>
      <c r="H190" s="83" t="s">
        <v>11</v>
      </c>
      <c r="I190" s="78"/>
      <c r="J190" s="78"/>
      <c r="K190" s="78"/>
      <c r="L190" s="102"/>
    </row>
    <row r="191" spans="1:12" ht="18" customHeight="1">
      <c r="A191" s="188"/>
      <c r="B191" s="190"/>
      <c r="C191" s="62"/>
      <c r="D191" s="62"/>
      <c r="E191" s="62"/>
      <c r="F191" s="62"/>
      <c r="G191" s="62"/>
      <c r="H191" s="84"/>
      <c r="I191" s="94"/>
      <c r="J191" s="94"/>
      <c r="K191" s="94"/>
      <c r="L191" s="103"/>
    </row>
    <row r="192" spans="1:12" ht="18" customHeight="1">
      <c r="A192" s="91" t="str">
        <f>測量業務費内訳表!A20</f>
        <v>縦断測量</v>
      </c>
      <c r="B192" s="191"/>
      <c r="C192" s="70" t="str">
        <f>測量業務費内訳表!C20</f>
        <v>ｋｍ</v>
      </c>
      <c r="D192" s="70"/>
      <c r="E192" s="69">
        <v>1</v>
      </c>
      <c r="F192" s="77"/>
      <c r="G192" s="77"/>
      <c r="H192" s="144"/>
      <c r="I192" s="156"/>
      <c r="J192" s="167"/>
      <c r="K192" s="156"/>
      <c r="L192" s="170"/>
    </row>
    <row r="193" spans="1:12" ht="18" customHeight="1">
      <c r="A193" s="118" t="str">
        <f>測量業務費内訳表!A21</f>
        <v>平地・耕地,0～1000台未満/12時間</v>
      </c>
      <c r="B193" s="192"/>
      <c r="C193" s="70"/>
      <c r="D193" s="70"/>
      <c r="E193" s="69"/>
      <c r="F193" s="77"/>
      <c r="G193" s="77"/>
      <c r="H193" s="145"/>
      <c r="I193" s="156"/>
      <c r="J193" s="168"/>
      <c r="K193" s="156"/>
      <c r="L193" s="170"/>
    </row>
    <row r="194" spans="1:12" ht="18" customHeight="1">
      <c r="A194" s="91" t="s">
        <v>73</v>
      </c>
      <c r="B194" s="191"/>
      <c r="C194" s="70" t="s">
        <v>75</v>
      </c>
      <c r="D194" s="70"/>
      <c r="E194" s="193">
        <f>ROUNDDOWN(H195*J195,2)</f>
        <v>1.6</v>
      </c>
      <c r="F194" s="77">
        <v>42200</v>
      </c>
      <c r="G194" s="77">
        <f>ROUNDDOWN(E194*F194,0)</f>
        <v>67520</v>
      </c>
      <c r="H194" s="201" t="s">
        <v>76</v>
      </c>
      <c r="I194" s="206"/>
      <c r="J194" s="206" t="s">
        <v>77</v>
      </c>
      <c r="K194" s="95"/>
      <c r="L194" s="104"/>
    </row>
    <row r="195" spans="1:12" ht="18" customHeight="1">
      <c r="A195" s="118" t="s">
        <v>94</v>
      </c>
      <c r="B195" s="192"/>
      <c r="C195" s="70"/>
      <c r="D195" s="70"/>
      <c r="E195" s="194"/>
      <c r="F195" s="77"/>
      <c r="G195" s="77"/>
      <c r="H195" s="202">
        <v>1.6</v>
      </c>
      <c r="I195" s="207" t="s">
        <v>15</v>
      </c>
      <c r="J195" s="210">
        <v>1</v>
      </c>
      <c r="K195" s="155"/>
      <c r="L195" s="174"/>
    </row>
    <row r="196" spans="1:12" ht="18" customHeight="1">
      <c r="A196" s="91" t="s">
        <v>36</v>
      </c>
      <c r="B196" s="191"/>
      <c r="C196" s="70" t="s">
        <v>75</v>
      </c>
      <c r="D196" s="70"/>
      <c r="E196" s="193">
        <f>ROUNDDOWN(H197*J197,2)</f>
        <v>1.8</v>
      </c>
      <c r="F196" s="77">
        <v>32400</v>
      </c>
      <c r="G196" s="77">
        <f>ROUNDDOWN(E196*F196,0)</f>
        <v>58320</v>
      </c>
      <c r="H196" s="201" t="s">
        <v>76</v>
      </c>
      <c r="I196" s="206"/>
      <c r="J196" s="206" t="s">
        <v>77</v>
      </c>
      <c r="K196" s="156"/>
      <c r="L196" s="170"/>
    </row>
    <row r="197" spans="1:12" ht="18" customHeight="1">
      <c r="A197" s="118" t="s">
        <v>94</v>
      </c>
      <c r="B197" s="192"/>
      <c r="C197" s="70"/>
      <c r="D197" s="70"/>
      <c r="E197" s="194"/>
      <c r="F197" s="77"/>
      <c r="G197" s="77"/>
      <c r="H197" s="202">
        <v>1.8</v>
      </c>
      <c r="I197" s="207" t="s">
        <v>15</v>
      </c>
      <c r="J197" s="211">
        <f>J195</f>
        <v>1</v>
      </c>
      <c r="K197" s="156"/>
      <c r="L197" s="170"/>
    </row>
    <row r="198" spans="1:12" ht="18" customHeight="1">
      <c r="A198" s="91" t="s">
        <v>79</v>
      </c>
      <c r="B198" s="191"/>
      <c r="C198" s="70" t="s">
        <v>75</v>
      </c>
      <c r="D198" s="70"/>
      <c r="E198" s="193">
        <f>ROUNDDOWN(H199*J199,2)</f>
        <v>1.4</v>
      </c>
      <c r="F198" s="77">
        <v>31100</v>
      </c>
      <c r="G198" s="77">
        <f>ROUNDDOWN(E198*F198,0)</f>
        <v>43540</v>
      </c>
      <c r="H198" s="201" t="s">
        <v>76</v>
      </c>
      <c r="I198" s="206"/>
      <c r="J198" s="206" t="s">
        <v>77</v>
      </c>
      <c r="K198" s="156"/>
      <c r="L198" s="170"/>
    </row>
    <row r="199" spans="1:12" ht="18" customHeight="1">
      <c r="A199" s="118" t="s">
        <v>94</v>
      </c>
      <c r="B199" s="192"/>
      <c r="C199" s="70"/>
      <c r="D199" s="70"/>
      <c r="E199" s="194"/>
      <c r="F199" s="77"/>
      <c r="G199" s="77"/>
      <c r="H199" s="202">
        <v>1.4</v>
      </c>
      <c r="I199" s="207" t="s">
        <v>15</v>
      </c>
      <c r="J199" s="211">
        <f>J195</f>
        <v>1</v>
      </c>
      <c r="K199" s="156"/>
      <c r="L199" s="170"/>
    </row>
    <row r="200" spans="1:12" ht="18" customHeight="1">
      <c r="A200" s="91" t="s">
        <v>73</v>
      </c>
      <c r="B200" s="191"/>
      <c r="C200" s="70" t="s">
        <v>75</v>
      </c>
      <c r="D200" s="70"/>
      <c r="E200" s="193">
        <f>ROUNDDOWN(H201*J201,2)</f>
        <v>1.3</v>
      </c>
      <c r="F200" s="77">
        <v>42200</v>
      </c>
      <c r="G200" s="77">
        <f>ROUNDDOWN(E200*F200,0)</f>
        <v>54860</v>
      </c>
      <c r="H200" s="201" t="s">
        <v>76</v>
      </c>
      <c r="I200" s="206"/>
      <c r="J200" s="206" t="s">
        <v>77</v>
      </c>
      <c r="K200" s="156"/>
      <c r="L200" s="170"/>
    </row>
    <row r="201" spans="1:12" ht="18" customHeight="1">
      <c r="A201" s="118" t="s">
        <v>83</v>
      </c>
      <c r="B201" s="192"/>
      <c r="C201" s="70"/>
      <c r="D201" s="70"/>
      <c r="E201" s="194"/>
      <c r="F201" s="77"/>
      <c r="G201" s="77"/>
      <c r="H201" s="202">
        <v>1.3</v>
      </c>
      <c r="I201" s="207" t="s">
        <v>15</v>
      </c>
      <c r="J201" s="211">
        <f>J195</f>
        <v>1</v>
      </c>
      <c r="K201" s="156"/>
      <c r="L201" s="170"/>
    </row>
    <row r="202" spans="1:12" ht="18" customHeight="1">
      <c r="A202" s="91" t="s">
        <v>36</v>
      </c>
      <c r="B202" s="191"/>
      <c r="C202" s="70" t="s">
        <v>75</v>
      </c>
      <c r="D202" s="70"/>
      <c r="E202" s="193">
        <f>ROUNDDOWN(H203*J203,2)</f>
        <v>1.1000000000000001</v>
      </c>
      <c r="F202" s="77">
        <v>32400</v>
      </c>
      <c r="G202" s="77">
        <f>ROUNDDOWN(E202*F202,0)</f>
        <v>35640</v>
      </c>
      <c r="H202" s="201" t="s">
        <v>76</v>
      </c>
      <c r="I202" s="206"/>
      <c r="J202" s="206" t="s">
        <v>77</v>
      </c>
      <c r="K202" s="156"/>
      <c r="L202" s="170"/>
    </row>
    <row r="203" spans="1:12" ht="18" customHeight="1">
      <c r="A203" s="118" t="s">
        <v>83</v>
      </c>
      <c r="B203" s="192"/>
      <c r="C203" s="70"/>
      <c r="D203" s="70"/>
      <c r="E203" s="194"/>
      <c r="F203" s="77"/>
      <c r="G203" s="77"/>
      <c r="H203" s="202">
        <v>1.1000000000000001</v>
      </c>
      <c r="I203" s="207" t="s">
        <v>15</v>
      </c>
      <c r="J203" s="211">
        <f>J195</f>
        <v>1</v>
      </c>
      <c r="K203" s="156"/>
      <c r="L203" s="170"/>
    </row>
    <row r="204" spans="1:12" ht="18" customHeight="1">
      <c r="A204" s="91" t="s">
        <v>79</v>
      </c>
      <c r="B204" s="191"/>
      <c r="C204" s="70" t="s">
        <v>75</v>
      </c>
      <c r="D204" s="70"/>
      <c r="E204" s="193">
        <f>ROUNDDOWN(H205*J205,2)</f>
        <v>0.5</v>
      </c>
      <c r="F204" s="77">
        <v>31100</v>
      </c>
      <c r="G204" s="77">
        <f>ROUNDDOWN(E204*F204,0)</f>
        <v>15550</v>
      </c>
      <c r="H204" s="201" t="s">
        <v>76</v>
      </c>
      <c r="I204" s="206"/>
      <c r="J204" s="206" t="s">
        <v>77</v>
      </c>
      <c r="K204" s="156"/>
      <c r="L204" s="170"/>
    </row>
    <row r="205" spans="1:12" ht="18" customHeight="1">
      <c r="A205" s="118" t="s">
        <v>83</v>
      </c>
      <c r="B205" s="192"/>
      <c r="C205" s="70"/>
      <c r="D205" s="70"/>
      <c r="E205" s="194"/>
      <c r="F205" s="77"/>
      <c r="G205" s="77"/>
      <c r="H205" s="202">
        <v>0.5</v>
      </c>
      <c r="I205" s="207" t="s">
        <v>15</v>
      </c>
      <c r="J205" s="211">
        <f>J195</f>
        <v>1</v>
      </c>
      <c r="K205" s="156"/>
      <c r="L205" s="170"/>
    </row>
    <row r="206" spans="1:12" ht="18" customHeight="1">
      <c r="A206" s="91" t="s">
        <v>85</v>
      </c>
      <c r="B206" s="191"/>
      <c r="C206" s="70" t="s">
        <v>86</v>
      </c>
      <c r="D206" s="70"/>
      <c r="E206" s="195">
        <v>2</v>
      </c>
      <c r="F206" s="77"/>
      <c r="G206" s="77">
        <f>L206</f>
        <v>5508</v>
      </c>
      <c r="H206" s="199">
        <f>SUM(G194:G205)</f>
        <v>275430</v>
      </c>
      <c r="I206" s="208" t="s">
        <v>15</v>
      </c>
      <c r="J206" s="212">
        <f>E206/100</f>
        <v>2.e-002</v>
      </c>
      <c r="K206" s="156" t="s">
        <v>39</v>
      </c>
      <c r="L206" s="170">
        <f>ROUNDDOWN(H206*J206,0)</f>
        <v>5508</v>
      </c>
    </row>
    <row r="207" spans="1:12" ht="18" customHeight="1">
      <c r="A207" s="118"/>
      <c r="B207" s="192"/>
      <c r="C207" s="70"/>
      <c r="D207" s="70"/>
      <c r="E207" s="195"/>
      <c r="F207" s="77"/>
      <c r="G207" s="77"/>
      <c r="H207" s="200"/>
      <c r="I207" s="208"/>
      <c r="J207" s="213"/>
      <c r="K207" s="156"/>
      <c r="L207" s="170"/>
    </row>
    <row r="208" spans="1:12" ht="18" customHeight="1">
      <c r="A208" s="91" t="s">
        <v>82</v>
      </c>
      <c r="B208" s="191"/>
      <c r="C208" s="70" t="s">
        <v>86</v>
      </c>
      <c r="D208" s="70"/>
      <c r="E208" s="195">
        <v>3</v>
      </c>
      <c r="F208" s="77"/>
      <c r="G208" s="77">
        <f>L208</f>
        <v>8262</v>
      </c>
      <c r="H208" s="199">
        <f>H206</f>
        <v>275430</v>
      </c>
      <c r="I208" s="208" t="s">
        <v>15</v>
      </c>
      <c r="J208" s="212">
        <v>3.e-002</v>
      </c>
      <c r="K208" s="156" t="s">
        <v>39</v>
      </c>
      <c r="L208" s="170">
        <f>ROUNDDOWN(H208*J208,0)</f>
        <v>8262</v>
      </c>
    </row>
    <row r="209" spans="1:12" ht="18" customHeight="1">
      <c r="A209" s="118"/>
      <c r="B209" s="192"/>
      <c r="C209" s="70"/>
      <c r="D209" s="70"/>
      <c r="E209" s="195"/>
      <c r="F209" s="77"/>
      <c r="G209" s="77"/>
      <c r="H209" s="200"/>
      <c r="I209" s="208"/>
      <c r="J209" s="213"/>
      <c r="K209" s="156"/>
      <c r="L209" s="170"/>
    </row>
    <row r="210" spans="1:12" ht="18" customHeight="1">
      <c r="A210" s="91" t="s">
        <v>92</v>
      </c>
      <c r="B210" s="191"/>
      <c r="C210" s="70"/>
      <c r="D210" s="70"/>
      <c r="E210" s="69"/>
      <c r="F210" s="77"/>
      <c r="G210" s="77">
        <f>SUM(G190:G209)</f>
        <v>289200</v>
      </c>
      <c r="H210" s="204" t="s">
        <v>91</v>
      </c>
      <c r="I210" s="95"/>
      <c r="J210" s="95"/>
      <c r="K210" s="95"/>
      <c r="L210" s="104"/>
    </row>
    <row r="211" spans="1:12" ht="18" customHeight="1">
      <c r="A211" s="118"/>
      <c r="B211" s="192"/>
      <c r="C211" s="70"/>
      <c r="D211" s="70"/>
      <c r="E211" s="69"/>
      <c r="F211" s="77"/>
      <c r="G211" s="140"/>
      <c r="H211" s="203">
        <f>G210-(G208)</f>
        <v>280938</v>
      </c>
      <c r="I211" s="159" t="s">
        <v>15</v>
      </c>
      <c r="J211" s="214">
        <v>0.1</v>
      </c>
      <c r="K211" s="159" t="s">
        <v>39</v>
      </c>
      <c r="L211" s="215">
        <f>ROUNDDOWN(H211*J211,0)</f>
        <v>28093</v>
      </c>
    </row>
    <row r="212" spans="1:12" ht="18" customHeight="1">
      <c r="A212" s="91"/>
      <c r="B212" s="191"/>
      <c r="C212" s="70"/>
      <c r="D212" s="70"/>
      <c r="E212" s="69"/>
      <c r="F212" s="77"/>
      <c r="G212" s="77"/>
      <c r="H212" s="91"/>
      <c r="I212" s="95"/>
      <c r="J212" s="95"/>
      <c r="K212" s="95"/>
      <c r="L212" s="104"/>
    </row>
    <row r="213" spans="1:12" ht="18" customHeight="1">
      <c r="A213" s="118"/>
      <c r="B213" s="192"/>
      <c r="C213" s="70"/>
      <c r="D213" s="70"/>
      <c r="E213" s="69"/>
      <c r="F213" s="77"/>
      <c r="G213" s="140"/>
      <c r="H213" s="203"/>
      <c r="I213" s="155"/>
      <c r="J213" s="96"/>
      <c r="K213" s="155"/>
      <c r="L213" s="174"/>
    </row>
    <row r="214" spans="1:12" ht="18" customHeight="1">
      <c r="A214" s="91"/>
      <c r="B214" s="191"/>
      <c r="C214" s="70"/>
      <c r="D214" s="70"/>
      <c r="E214" s="69"/>
      <c r="F214" s="77"/>
      <c r="G214" s="77"/>
      <c r="H214" s="91"/>
      <c r="I214" s="95"/>
      <c r="J214" s="95"/>
      <c r="K214" s="95"/>
      <c r="L214" s="104"/>
    </row>
    <row r="215" spans="1:12" ht="18" customHeight="1">
      <c r="A215" s="118"/>
      <c r="B215" s="192"/>
      <c r="C215" s="70"/>
      <c r="D215" s="70"/>
      <c r="E215" s="69"/>
      <c r="F215" s="77"/>
      <c r="G215" s="140"/>
      <c r="H215" s="203"/>
      <c r="I215" s="155"/>
      <c r="J215" s="96"/>
      <c r="K215" s="155"/>
      <c r="L215" s="174"/>
    </row>
    <row r="216" spans="1:12" ht="18" customHeight="1">
      <c r="A216" s="91"/>
      <c r="B216" s="191"/>
      <c r="C216" s="70"/>
      <c r="D216" s="70"/>
      <c r="E216" s="69"/>
      <c r="F216" s="77"/>
      <c r="G216" s="77"/>
      <c r="H216" s="91"/>
      <c r="I216" s="95"/>
      <c r="J216" s="95"/>
      <c r="K216" s="95"/>
      <c r="L216" s="104"/>
    </row>
    <row r="217" spans="1:12" ht="18" customHeight="1">
      <c r="A217" s="118"/>
      <c r="B217" s="192"/>
      <c r="C217" s="70"/>
      <c r="D217" s="70"/>
      <c r="E217" s="69"/>
      <c r="F217" s="77"/>
      <c r="G217" s="140"/>
      <c r="H217" s="203"/>
      <c r="I217" s="155"/>
      <c r="J217" s="96"/>
      <c r="K217" s="155"/>
      <c r="L217" s="174"/>
    </row>
    <row r="218" spans="1:12"/>
    <row r="219" spans="1:12" ht="27.75" customHeight="1">
      <c r="A219" s="61" t="s">
        <v>67</v>
      </c>
      <c r="B219" s="61"/>
      <c r="C219" s="61"/>
      <c r="D219" s="61"/>
      <c r="E219" s="61"/>
      <c r="F219" s="61"/>
      <c r="G219" s="61"/>
      <c r="H219" s="198" t="s">
        <v>68</v>
      </c>
      <c r="I219" s="205">
        <v>8</v>
      </c>
      <c r="J219" s="198" t="s">
        <v>70</v>
      </c>
      <c r="K219" s="53"/>
      <c r="L219" s="53"/>
    </row>
    <row r="220" spans="1:12">
      <c r="L220" s="101"/>
    </row>
    <row r="221" spans="1:12" ht="18" customHeight="1">
      <c r="A221" s="187" t="s">
        <v>16</v>
      </c>
      <c r="B221" s="189"/>
      <c r="C221" s="62" t="s">
        <v>34</v>
      </c>
      <c r="D221" s="62"/>
      <c r="E221" s="62" t="s">
        <v>23</v>
      </c>
      <c r="F221" s="62" t="s">
        <v>32</v>
      </c>
      <c r="G221" s="62" t="s">
        <v>31</v>
      </c>
      <c r="H221" s="83" t="s">
        <v>11</v>
      </c>
      <c r="I221" s="78"/>
      <c r="J221" s="78"/>
      <c r="K221" s="78"/>
      <c r="L221" s="102"/>
    </row>
    <row r="222" spans="1:12" ht="18" customHeight="1">
      <c r="A222" s="188"/>
      <c r="B222" s="190"/>
      <c r="C222" s="62"/>
      <c r="D222" s="62"/>
      <c r="E222" s="62"/>
      <c r="F222" s="62"/>
      <c r="G222" s="62"/>
      <c r="H222" s="84"/>
      <c r="I222" s="94"/>
      <c r="J222" s="94"/>
      <c r="K222" s="94"/>
      <c r="L222" s="103"/>
    </row>
    <row r="223" spans="1:12" ht="18" customHeight="1">
      <c r="A223" s="91" t="str">
        <f>測量業務費内訳表!A22</f>
        <v>横断測量</v>
      </c>
      <c r="B223" s="191"/>
      <c r="C223" s="70" t="str">
        <f>測量業務費内訳表!C22</f>
        <v>ｋｍ</v>
      </c>
      <c r="D223" s="70"/>
      <c r="E223" s="69">
        <v>1</v>
      </c>
      <c r="F223" s="77"/>
      <c r="G223" s="77"/>
      <c r="H223" s="144"/>
      <c r="I223" s="156"/>
      <c r="J223" s="167"/>
      <c r="K223" s="156"/>
      <c r="L223" s="170"/>
    </row>
    <row r="224" spans="1:12" ht="18" customHeight="1">
      <c r="A224" s="118" t="str">
        <f>測量業務費内訳表!A23</f>
        <v>平地・耕地,0以上,間隔20ｍ,幅45ｍ未満</v>
      </c>
      <c r="B224" s="192"/>
      <c r="C224" s="70"/>
      <c r="D224" s="70"/>
      <c r="E224" s="69"/>
      <c r="F224" s="77"/>
      <c r="G224" s="77"/>
      <c r="H224" s="145"/>
      <c r="I224" s="156"/>
      <c r="J224" s="168"/>
      <c r="K224" s="156"/>
      <c r="L224" s="170"/>
    </row>
    <row r="225" spans="1:12" ht="18" customHeight="1">
      <c r="A225" s="91" t="s">
        <v>73</v>
      </c>
      <c r="B225" s="191"/>
      <c r="C225" s="70" t="s">
        <v>75</v>
      </c>
      <c r="D225" s="70"/>
      <c r="E225" s="193">
        <f>ROUNDDOWN(H226*J226,2)</f>
        <v>5.12</v>
      </c>
      <c r="F225" s="77">
        <v>42200</v>
      </c>
      <c r="G225" s="77">
        <f>ROUNDDOWN(E225*F225,0)</f>
        <v>216064</v>
      </c>
      <c r="H225" s="201" t="s">
        <v>76</v>
      </c>
      <c r="I225" s="206"/>
      <c r="J225" s="206" t="s">
        <v>77</v>
      </c>
      <c r="K225" s="95"/>
      <c r="L225" s="104"/>
    </row>
    <row r="226" spans="1:12" ht="18" customHeight="1">
      <c r="A226" s="118" t="s">
        <v>94</v>
      </c>
      <c r="B226" s="192"/>
      <c r="C226" s="70"/>
      <c r="D226" s="70"/>
      <c r="E226" s="194"/>
      <c r="F226" s="77"/>
      <c r="G226" s="77"/>
      <c r="H226" s="202">
        <v>6.4</v>
      </c>
      <c r="I226" s="207" t="s">
        <v>15</v>
      </c>
      <c r="J226" s="210">
        <v>0.8</v>
      </c>
      <c r="K226" s="155"/>
      <c r="L226" s="174"/>
    </row>
    <row r="227" spans="1:12" ht="18" customHeight="1">
      <c r="A227" s="91" t="s">
        <v>36</v>
      </c>
      <c r="B227" s="191"/>
      <c r="C227" s="70" t="s">
        <v>75</v>
      </c>
      <c r="D227" s="70"/>
      <c r="E227" s="193">
        <f>ROUNDDOWN(H228*J228,2)</f>
        <v>5.76</v>
      </c>
      <c r="F227" s="77">
        <v>32400</v>
      </c>
      <c r="G227" s="77">
        <f>ROUNDDOWN(E227*F227,0)</f>
        <v>186624</v>
      </c>
      <c r="H227" s="201" t="s">
        <v>76</v>
      </c>
      <c r="I227" s="206"/>
      <c r="J227" s="206" t="s">
        <v>77</v>
      </c>
      <c r="K227" s="156"/>
      <c r="L227" s="170"/>
    </row>
    <row r="228" spans="1:12" ht="18" customHeight="1">
      <c r="A228" s="118" t="s">
        <v>94</v>
      </c>
      <c r="B228" s="192"/>
      <c r="C228" s="70"/>
      <c r="D228" s="70"/>
      <c r="E228" s="194"/>
      <c r="F228" s="77"/>
      <c r="G228" s="77"/>
      <c r="H228" s="202">
        <v>7.2</v>
      </c>
      <c r="I228" s="207" t="s">
        <v>15</v>
      </c>
      <c r="J228" s="211">
        <f>J226</f>
        <v>0.8</v>
      </c>
      <c r="K228" s="156"/>
      <c r="L228" s="170"/>
    </row>
    <row r="229" spans="1:12" ht="18" customHeight="1">
      <c r="A229" s="91" t="s">
        <v>79</v>
      </c>
      <c r="B229" s="191"/>
      <c r="C229" s="70" t="s">
        <v>75</v>
      </c>
      <c r="D229" s="70"/>
      <c r="E229" s="193">
        <f>ROUNDDOWN(H230*J230,2)</f>
        <v>4.24</v>
      </c>
      <c r="F229" s="77">
        <v>31100</v>
      </c>
      <c r="G229" s="77">
        <f>ROUNDDOWN(E229*F229,0)</f>
        <v>131864</v>
      </c>
      <c r="H229" s="201" t="s">
        <v>76</v>
      </c>
      <c r="I229" s="206"/>
      <c r="J229" s="206" t="s">
        <v>77</v>
      </c>
      <c r="K229" s="156"/>
      <c r="L229" s="170"/>
    </row>
    <row r="230" spans="1:12" ht="18" customHeight="1">
      <c r="A230" s="118" t="s">
        <v>94</v>
      </c>
      <c r="B230" s="192"/>
      <c r="C230" s="70"/>
      <c r="D230" s="70"/>
      <c r="E230" s="194"/>
      <c r="F230" s="77"/>
      <c r="G230" s="77"/>
      <c r="H230" s="202">
        <v>5.3</v>
      </c>
      <c r="I230" s="207" t="s">
        <v>15</v>
      </c>
      <c r="J230" s="211">
        <f>J226</f>
        <v>0.8</v>
      </c>
      <c r="K230" s="156"/>
      <c r="L230" s="170"/>
    </row>
    <row r="231" spans="1:12" ht="18" customHeight="1">
      <c r="A231" s="91" t="s">
        <v>73</v>
      </c>
      <c r="B231" s="191"/>
      <c r="C231" s="70" t="s">
        <v>75</v>
      </c>
      <c r="D231" s="70"/>
      <c r="E231" s="193">
        <f>ROUNDDOWN(H232*J232,2)</f>
        <v>3.12</v>
      </c>
      <c r="F231" s="77">
        <v>42200</v>
      </c>
      <c r="G231" s="77">
        <f>ROUNDDOWN(E231*F231,0)</f>
        <v>131664</v>
      </c>
      <c r="H231" s="201" t="s">
        <v>76</v>
      </c>
      <c r="I231" s="206"/>
      <c r="J231" s="206" t="s">
        <v>77</v>
      </c>
      <c r="K231" s="156"/>
      <c r="L231" s="170"/>
    </row>
    <row r="232" spans="1:12" ht="18" customHeight="1">
      <c r="A232" s="118" t="s">
        <v>83</v>
      </c>
      <c r="B232" s="192"/>
      <c r="C232" s="70"/>
      <c r="D232" s="70"/>
      <c r="E232" s="194"/>
      <c r="F232" s="77"/>
      <c r="G232" s="77"/>
      <c r="H232" s="202">
        <v>3.9</v>
      </c>
      <c r="I232" s="207" t="s">
        <v>15</v>
      </c>
      <c r="J232" s="211">
        <f>J226</f>
        <v>0.8</v>
      </c>
      <c r="K232" s="156"/>
      <c r="L232" s="170"/>
    </row>
    <row r="233" spans="1:12" ht="18" customHeight="1">
      <c r="A233" s="91" t="s">
        <v>36</v>
      </c>
      <c r="B233" s="191"/>
      <c r="C233" s="70" t="s">
        <v>75</v>
      </c>
      <c r="D233" s="70"/>
      <c r="E233" s="193">
        <f>ROUNDDOWN(H234*J234,2)</f>
        <v>2.72</v>
      </c>
      <c r="F233" s="77">
        <v>32400</v>
      </c>
      <c r="G233" s="77">
        <f>ROUNDDOWN(E233*F233,0)</f>
        <v>88128</v>
      </c>
      <c r="H233" s="201" t="s">
        <v>76</v>
      </c>
      <c r="I233" s="206"/>
      <c r="J233" s="206" t="s">
        <v>77</v>
      </c>
      <c r="K233" s="156"/>
      <c r="L233" s="170"/>
    </row>
    <row r="234" spans="1:12" ht="18" customHeight="1">
      <c r="A234" s="118" t="s">
        <v>83</v>
      </c>
      <c r="B234" s="192"/>
      <c r="C234" s="70"/>
      <c r="D234" s="70"/>
      <c r="E234" s="194"/>
      <c r="F234" s="77"/>
      <c r="G234" s="77"/>
      <c r="H234" s="202">
        <v>3.4</v>
      </c>
      <c r="I234" s="207" t="s">
        <v>15</v>
      </c>
      <c r="J234" s="211">
        <f>J226</f>
        <v>0.8</v>
      </c>
      <c r="K234" s="156"/>
      <c r="L234" s="170"/>
    </row>
    <row r="235" spans="1:12" ht="18" customHeight="1">
      <c r="A235" s="91" t="s">
        <v>79</v>
      </c>
      <c r="B235" s="191"/>
      <c r="C235" s="70" t="s">
        <v>75</v>
      </c>
      <c r="D235" s="70"/>
      <c r="E235" s="193">
        <f>ROUNDDOWN(H236*J236,2)</f>
        <v>1.2</v>
      </c>
      <c r="F235" s="77">
        <v>31100</v>
      </c>
      <c r="G235" s="77">
        <f>ROUNDDOWN(E235*F235,0)</f>
        <v>37320</v>
      </c>
      <c r="H235" s="201" t="s">
        <v>76</v>
      </c>
      <c r="I235" s="206"/>
      <c r="J235" s="206" t="s">
        <v>77</v>
      </c>
      <c r="K235" s="156"/>
      <c r="L235" s="170"/>
    </row>
    <row r="236" spans="1:12" ht="18" customHeight="1">
      <c r="A236" s="118" t="s">
        <v>83</v>
      </c>
      <c r="B236" s="192"/>
      <c r="C236" s="70"/>
      <c r="D236" s="70"/>
      <c r="E236" s="194"/>
      <c r="F236" s="77"/>
      <c r="G236" s="77"/>
      <c r="H236" s="202">
        <v>1.5</v>
      </c>
      <c r="I236" s="207" t="s">
        <v>15</v>
      </c>
      <c r="J236" s="211">
        <f>J226</f>
        <v>0.8</v>
      </c>
      <c r="K236" s="156"/>
      <c r="L236" s="170"/>
    </row>
    <row r="237" spans="1:12" ht="18" customHeight="1">
      <c r="A237" s="91" t="s">
        <v>85</v>
      </c>
      <c r="B237" s="191"/>
      <c r="C237" s="70" t="s">
        <v>86</v>
      </c>
      <c r="D237" s="70"/>
      <c r="E237" s="195">
        <v>2</v>
      </c>
      <c r="F237" s="77"/>
      <c r="G237" s="77">
        <f>L237</f>
        <v>15833</v>
      </c>
      <c r="H237" s="199">
        <f>SUM(G225:G236)</f>
        <v>791664</v>
      </c>
      <c r="I237" s="208" t="s">
        <v>15</v>
      </c>
      <c r="J237" s="212">
        <f>E237/100</f>
        <v>2.e-002</v>
      </c>
      <c r="K237" s="156" t="s">
        <v>39</v>
      </c>
      <c r="L237" s="170">
        <f>ROUNDDOWN(H237*J237,0)</f>
        <v>15833</v>
      </c>
    </row>
    <row r="238" spans="1:12" ht="18" customHeight="1">
      <c r="A238" s="118"/>
      <c r="B238" s="192"/>
      <c r="C238" s="70"/>
      <c r="D238" s="70"/>
      <c r="E238" s="195"/>
      <c r="F238" s="77"/>
      <c r="G238" s="77"/>
      <c r="H238" s="200"/>
      <c r="I238" s="208"/>
      <c r="J238" s="213"/>
      <c r="K238" s="156"/>
      <c r="L238" s="170"/>
    </row>
    <row r="239" spans="1:12" ht="18" customHeight="1">
      <c r="A239" s="91" t="s">
        <v>82</v>
      </c>
      <c r="B239" s="191"/>
      <c r="C239" s="70" t="s">
        <v>86</v>
      </c>
      <c r="D239" s="70"/>
      <c r="E239" s="195">
        <v>3</v>
      </c>
      <c r="F239" s="77"/>
      <c r="G239" s="77">
        <f>L239</f>
        <v>23749</v>
      </c>
      <c r="H239" s="199">
        <f>H237</f>
        <v>791664</v>
      </c>
      <c r="I239" s="208" t="s">
        <v>15</v>
      </c>
      <c r="J239" s="212">
        <v>3.e-002</v>
      </c>
      <c r="K239" s="156" t="s">
        <v>39</v>
      </c>
      <c r="L239" s="170">
        <f>ROUNDDOWN(H239*J239,0)</f>
        <v>23749</v>
      </c>
    </row>
    <row r="240" spans="1:12" ht="18" customHeight="1">
      <c r="A240" s="118"/>
      <c r="B240" s="192"/>
      <c r="C240" s="70"/>
      <c r="D240" s="70"/>
      <c r="E240" s="195"/>
      <c r="F240" s="77"/>
      <c r="G240" s="77"/>
      <c r="H240" s="200"/>
      <c r="I240" s="208"/>
      <c r="J240" s="213"/>
      <c r="K240" s="156"/>
      <c r="L240" s="170"/>
    </row>
    <row r="241" spans="1:12" ht="18" customHeight="1">
      <c r="A241" s="91" t="s">
        <v>92</v>
      </c>
      <c r="B241" s="191"/>
      <c r="C241" s="70"/>
      <c r="D241" s="70"/>
      <c r="E241" s="69"/>
      <c r="F241" s="77"/>
      <c r="G241" s="77">
        <f>SUM(G221:G240)</f>
        <v>831246</v>
      </c>
      <c r="H241" s="204" t="s">
        <v>91</v>
      </c>
      <c r="I241" s="95"/>
      <c r="J241" s="95"/>
      <c r="K241" s="95"/>
      <c r="L241" s="104"/>
    </row>
    <row r="242" spans="1:12" ht="18" customHeight="1">
      <c r="A242" s="118"/>
      <c r="B242" s="192"/>
      <c r="C242" s="70"/>
      <c r="D242" s="70"/>
      <c r="E242" s="69"/>
      <c r="F242" s="77"/>
      <c r="G242" s="140"/>
      <c r="H242" s="203">
        <f>G241-(G239)</f>
        <v>807497</v>
      </c>
      <c r="I242" s="159" t="s">
        <v>15</v>
      </c>
      <c r="J242" s="214">
        <v>0.1</v>
      </c>
      <c r="K242" s="159" t="s">
        <v>39</v>
      </c>
      <c r="L242" s="215">
        <f>ROUNDDOWN(H242*J242,0)</f>
        <v>80749</v>
      </c>
    </row>
    <row r="243" spans="1:12" ht="18" customHeight="1">
      <c r="A243" s="91"/>
      <c r="B243" s="191"/>
      <c r="C243" s="70"/>
      <c r="D243" s="70"/>
      <c r="E243" s="69"/>
      <c r="F243" s="77"/>
      <c r="G243" s="77"/>
      <c r="H243" s="91"/>
      <c r="I243" s="95"/>
      <c r="J243" s="95"/>
      <c r="K243" s="95"/>
      <c r="L243" s="104"/>
    </row>
    <row r="244" spans="1:12" ht="18" customHeight="1">
      <c r="A244" s="118"/>
      <c r="B244" s="192"/>
      <c r="C244" s="70"/>
      <c r="D244" s="70"/>
      <c r="E244" s="69"/>
      <c r="F244" s="77"/>
      <c r="G244" s="140"/>
      <c r="H244" s="203"/>
      <c r="I244" s="155"/>
      <c r="J244" s="96"/>
      <c r="K244" s="155"/>
      <c r="L244" s="174"/>
    </row>
    <row r="245" spans="1:12" ht="18" customHeight="1">
      <c r="A245" s="91"/>
      <c r="B245" s="191"/>
      <c r="C245" s="70"/>
      <c r="D245" s="70"/>
      <c r="E245" s="69"/>
      <c r="F245" s="77"/>
      <c r="G245" s="77"/>
      <c r="H245" s="91"/>
      <c r="I245" s="95"/>
      <c r="J245" s="95"/>
      <c r="K245" s="95"/>
      <c r="L245" s="104"/>
    </row>
    <row r="246" spans="1:12" ht="18" customHeight="1">
      <c r="A246" s="118"/>
      <c r="B246" s="192"/>
      <c r="C246" s="70"/>
      <c r="D246" s="70"/>
      <c r="E246" s="69"/>
      <c r="F246" s="77"/>
      <c r="G246" s="140"/>
      <c r="H246" s="203"/>
      <c r="I246" s="155"/>
      <c r="J246" s="96"/>
      <c r="K246" s="155"/>
      <c r="L246" s="174"/>
    </row>
    <row r="247" spans="1:12" ht="18" customHeight="1">
      <c r="A247" s="91"/>
      <c r="B247" s="191"/>
      <c r="C247" s="70"/>
      <c r="D247" s="70"/>
      <c r="E247" s="69"/>
      <c r="F247" s="77"/>
      <c r="G247" s="77"/>
      <c r="H247" s="91"/>
      <c r="I247" s="95"/>
      <c r="J247" s="95"/>
      <c r="K247" s="95"/>
      <c r="L247" s="104"/>
    </row>
    <row r="248" spans="1:12" ht="18" customHeight="1">
      <c r="A248" s="118"/>
      <c r="B248" s="192"/>
      <c r="C248" s="70"/>
      <c r="D248" s="70"/>
      <c r="E248" s="69"/>
      <c r="F248" s="77"/>
      <c r="G248" s="140"/>
      <c r="H248" s="203"/>
      <c r="I248" s="155"/>
      <c r="J248" s="96"/>
      <c r="K248" s="155"/>
      <c r="L248" s="174"/>
    </row>
    <row r="249" spans="1:12"/>
    <row r="250" spans="1:12" ht="27.75" customHeight="1">
      <c r="A250" s="61" t="s">
        <v>67</v>
      </c>
      <c r="B250" s="61"/>
      <c r="C250" s="61"/>
      <c r="D250" s="61"/>
      <c r="E250" s="61"/>
      <c r="F250" s="61"/>
      <c r="G250" s="61"/>
      <c r="H250" s="198" t="s">
        <v>68</v>
      </c>
      <c r="I250" s="205"/>
      <c r="J250" s="198" t="s">
        <v>70</v>
      </c>
      <c r="K250" s="53"/>
      <c r="L250" s="53"/>
    </row>
    <row r="251" spans="1:12">
      <c r="L251" s="101"/>
    </row>
    <row r="252" spans="1:12" ht="18" customHeight="1">
      <c r="A252" s="187" t="s">
        <v>16</v>
      </c>
      <c r="B252" s="189"/>
      <c r="C252" s="62" t="s">
        <v>34</v>
      </c>
      <c r="D252" s="62"/>
      <c r="E252" s="62" t="s">
        <v>23</v>
      </c>
      <c r="F252" s="62" t="s">
        <v>32</v>
      </c>
      <c r="G252" s="62" t="s">
        <v>31</v>
      </c>
      <c r="H252" s="83" t="s">
        <v>11</v>
      </c>
      <c r="I252" s="78"/>
      <c r="J252" s="78"/>
      <c r="K252" s="78"/>
      <c r="L252" s="102"/>
    </row>
    <row r="253" spans="1:12" ht="18" customHeight="1">
      <c r="A253" s="188"/>
      <c r="B253" s="190"/>
      <c r="C253" s="62"/>
      <c r="D253" s="62"/>
      <c r="E253" s="62"/>
      <c r="F253" s="62"/>
      <c r="G253" s="62"/>
      <c r="H253" s="84"/>
      <c r="I253" s="94"/>
      <c r="J253" s="94"/>
      <c r="K253" s="94"/>
      <c r="L253" s="103"/>
    </row>
    <row r="254" spans="1:12" ht="18" customHeight="1">
      <c r="A254" s="91" t="s">
        <v>96</v>
      </c>
      <c r="B254" s="191"/>
      <c r="C254" s="70" t="s">
        <v>45</v>
      </c>
      <c r="D254" s="70"/>
      <c r="E254" s="69">
        <v>1</v>
      </c>
      <c r="F254" s="77"/>
      <c r="G254" s="77"/>
      <c r="H254" s="199"/>
      <c r="I254" s="156"/>
      <c r="J254" s="209"/>
      <c r="K254" s="156"/>
      <c r="L254" s="170"/>
    </row>
    <row r="255" spans="1:12" ht="18" customHeight="1">
      <c r="A255" s="118"/>
      <c r="B255" s="192"/>
      <c r="C255" s="70"/>
      <c r="D255" s="70"/>
      <c r="E255" s="69"/>
      <c r="F255" s="77"/>
      <c r="G255" s="77"/>
      <c r="H255" s="200"/>
      <c r="I255" s="156"/>
      <c r="J255" s="209"/>
      <c r="K255" s="156"/>
      <c r="L255" s="170"/>
    </row>
    <row r="256" spans="1:12" ht="18" customHeight="1">
      <c r="A256" s="91" t="s">
        <v>97</v>
      </c>
      <c r="B256" s="191"/>
      <c r="C256" s="70" t="s">
        <v>98</v>
      </c>
      <c r="D256" s="70"/>
      <c r="E256" s="69">
        <v>1</v>
      </c>
      <c r="F256" s="77"/>
      <c r="G256" s="77"/>
      <c r="H256" s="199"/>
      <c r="I256" s="208"/>
      <c r="J256" s="209"/>
      <c r="K256" s="156"/>
      <c r="L256" s="170"/>
    </row>
    <row r="257" spans="1:12" ht="18" customHeight="1">
      <c r="A257" s="118"/>
      <c r="B257" s="192"/>
      <c r="C257" s="70"/>
      <c r="D257" s="70"/>
      <c r="E257" s="69"/>
      <c r="F257" s="77"/>
      <c r="G257" s="77"/>
      <c r="H257" s="200"/>
      <c r="I257" s="208"/>
      <c r="J257" s="209"/>
      <c r="K257" s="156"/>
      <c r="L257" s="170"/>
    </row>
    <row r="258" spans="1:12" ht="18" customHeight="1">
      <c r="A258" s="91" t="s">
        <v>80</v>
      </c>
      <c r="B258" s="191"/>
      <c r="C258" s="70" t="s">
        <v>75</v>
      </c>
      <c r="D258" s="70"/>
      <c r="E258" s="69">
        <v>0.5</v>
      </c>
      <c r="F258" s="77" t="e">
        <f>#REF!</f>
        <v>#REF!</v>
      </c>
      <c r="G258" s="77" t="e">
        <f>E258*F258</f>
        <v>#REF!</v>
      </c>
      <c r="H258" s="199"/>
      <c r="I258" s="208"/>
      <c r="J258" s="209"/>
      <c r="K258" s="156"/>
      <c r="L258" s="170"/>
    </row>
    <row r="259" spans="1:12" ht="18" customHeight="1">
      <c r="A259" s="118"/>
      <c r="B259" s="192"/>
      <c r="C259" s="70"/>
      <c r="D259" s="70"/>
      <c r="E259" s="69"/>
      <c r="F259" s="77"/>
      <c r="G259" s="77"/>
      <c r="H259" s="200"/>
      <c r="I259" s="208"/>
      <c r="J259" s="209"/>
      <c r="K259" s="156"/>
      <c r="L259" s="170"/>
    </row>
    <row r="260" spans="1:12" ht="18" customHeight="1">
      <c r="A260" s="91" t="s">
        <v>73</v>
      </c>
      <c r="B260" s="191"/>
      <c r="C260" s="70" t="s">
        <v>75</v>
      </c>
      <c r="D260" s="70"/>
      <c r="E260" s="69">
        <v>0.5</v>
      </c>
      <c r="F260" s="77" t="e">
        <f>#REF!</f>
        <v>#REF!</v>
      </c>
      <c r="G260" s="77" t="e">
        <f>E260*F260</f>
        <v>#REF!</v>
      </c>
      <c r="H260" s="199"/>
      <c r="I260" s="208"/>
      <c r="J260" s="209"/>
      <c r="K260" s="156"/>
      <c r="L260" s="170"/>
    </row>
    <row r="261" spans="1:12" ht="18" customHeight="1">
      <c r="A261" s="118"/>
      <c r="B261" s="192"/>
      <c r="C261" s="70"/>
      <c r="D261" s="70"/>
      <c r="E261" s="69"/>
      <c r="F261" s="77"/>
      <c r="G261" s="77"/>
      <c r="H261" s="200"/>
      <c r="I261" s="208"/>
      <c r="J261" s="209"/>
      <c r="K261" s="156"/>
      <c r="L261" s="170"/>
    </row>
    <row r="262" spans="1:12" ht="18" customHeight="1">
      <c r="A262" s="91" t="s">
        <v>99</v>
      </c>
      <c r="B262" s="191"/>
      <c r="C262" s="70" t="s">
        <v>98</v>
      </c>
      <c r="D262" s="70"/>
      <c r="E262" s="69">
        <v>1</v>
      </c>
      <c r="F262" s="77"/>
      <c r="G262" s="77"/>
      <c r="H262" s="91"/>
      <c r="I262" s="95"/>
      <c r="J262" s="95"/>
      <c r="K262" s="95"/>
      <c r="L262" s="104"/>
    </row>
    <row r="263" spans="1:12" ht="18" customHeight="1">
      <c r="A263" s="118"/>
      <c r="B263" s="192"/>
      <c r="C263" s="70"/>
      <c r="D263" s="70"/>
      <c r="E263" s="69"/>
      <c r="F263" s="77"/>
      <c r="G263" s="140"/>
      <c r="H263" s="203"/>
      <c r="I263" s="155"/>
      <c r="J263" s="96"/>
      <c r="K263" s="155"/>
      <c r="L263" s="174"/>
    </row>
    <row r="264" spans="1:12" ht="18" customHeight="1">
      <c r="A264" s="91" t="s">
        <v>80</v>
      </c>
      <c r="B264" s="191"/>
      <c r="C264" s="70" t="s">
        <v>75</v>
      </c>
      <c r="D264" s="70"/>
      <c r="E264" s="69">
        <v>0.5</v>
      </c>
      <c r="F264" s="77">
        <v>48000</v>
      </c>
      <c r="G264" s="77">
        <f>E264*F264</f>
        <v>24000</v>
      </c>
      <c r="H264" s="91"/>
      <c r="I264" s="95"/>
      <c r="J264" s="95"/>
      <c r="K264" s="95"/>
      <c r="L264" s="104"/>
    </row>
    <row r="265" spans="1:12" ht="18" customHeight="1">
      <c r="A265" s="118"/>
      <c r="B265" s="192"/>
      <c r="C265" s="70"/>
      <c r="D265" s="70"/>
      <c r="E265" s="69"/>
      <c r="F265" s="77"/>
      <c r="G265" s="77"/>
      <c r="H265" s="203"/>
      <c r="I265" s="155"/>
      <c r="J265" s="96"/>
      <c r="K265" s="155"/>
      <c r="L265" s="174"/>
    </row>
    <row r="266" spans="1:12" ht="18" customHeight="1">
      <c r="A266" s="91" t="s">
        <v>36</v>
      </c>
      <c r="B266" s="191"/>
      <c r="C266" s="70" t="s">
        <v>75</v>
      </c>
      <c r="D266" s="70"/>
      <c r="E266" s="69">
        <v>0.5</v>
      </c>
      <c r="F266" s="77">
        <v>32400</v>
      </c>
      <c r="G266" s="77">
        <f>E266*F266</f>
        <v>16200</v>
      </c>
      <c r="H266" s="91"/>
      <c r="I266" s="95"/>
      <c r="J266" s="95"/>
      <c r="K266" s="95"/>
      <c r="L266" s="104"/>
    </row>
    <row r="267" spans="1:12" ht="18" customHeight="1">
      <c r="A267" s="118"/>
      <c r="B267" s="192"/>
      <c r="C267" s="70"/>
      <c r="D267" s="70"/>
      <c r="E267" s="69"/>
      <c r="F267" s="77"/>
      <c r="G267" s="77"/>
      <c r="H267" s="203"/>
      <c r="I267" s="155"/>
      <c r="J267" s="96"/>
      <c r="K267" s="155"/>
      <c r="L267" s="174"/>
    </row>
    <row r="268" spans="1:12" ht="18" customHeight="1">
      <c r="A268" s="91" t="s">
        <v>101</v>
      </c>
      <c r="B268" s="191"/>
      <c r="C268" s="70" t="s">
        <v>98</v>
      </c>
      <c r="D268" s="70"/>
      <c r="E268" s="77">
        <v>1</v>
      </c>
      <c r="F268" s="77"/>
      <c r="G268" s="77"/>
      <c r="H268" s="91"/>
      <c r="I268" s="95"/>
      <c r="J268" s="95"/>
      <c r="K268" s="95"/>
      <c r="L268" s="104"/>
    </row>
    <row r="269" spans="1:12" ht="18" customHeight="1">
      <c r="A269" s="118"/>
      <c r="B269" s="192"/>
      <c r="C269" s="70"/>
      <c r="D269" s="70"/>
      <c r="E269" s="77"/>
      <c r="F269" s="77"/>
      <c r="G269" s="77"/>
      <c r="H269" s="203"/>
      <c r="I269" s="155"/>
      <c r="J269" s="96"/>
      <c r="K269" s="155"/>
      <c r="L269" s="174"/>
    </row>
    <row r="270" spans="1:12" ht="18" customHeight="1">
      <c r="A270" s="91" t="s">
        <v>80</v>
      </c>
      <c r="B270" s="191"/>
      <c r="C270" s="70" t="s">
        <v>75</v>
      </c>
      <c r="D270" s="70"/>
      <c r="E270" s="69">
        <v>0.5</v>
      </c>
      <c r="F270" s="77">
        <v>48000</v>
      </c>
      <c r="G270" s="77">
        <f>E270*F270</f>
        <v>24000</v>
      </c>
      <c r="H270" s="199"/>
      <c r="I270" s="208"/>
      <c r="J270" s="209"/>
      <c r="K270" s="156"/>
      <c r="L270" s="170"/>
    </row>
    <row r="271" spans="1:12" ht="18" customHeight="1">
      <c r="A271" s="118"/>
      <c r="B271" s="192"/>
      <c r="C271" s="70"/>
      <c r="D271" s="70"/>
      <c r="E271" s="69"/>
      <c r="F271" s="77"/>
      <c r="G271" s="77"/>
      <c r="H271" s="200"/>
      <c r="I271" s="208"/>
      <c r="J271" s="209"/>
      <c r="K271" s="156"/>
      <c r="L271" s="170"/>
    </row>
    <row r="272" spans="1:12" ht="18" customHeight="1">
      <c r="A272" s="91" t="s">
        <v>73</v>
      </c>
      <c r="B272" s="191"/>
      <c r="C272" s="70" t="s">
        <v>75</v>
      </c>
      <c r="D272" s="70"/>
      <c r="E272" s="69">
        <v>0.5</v>
      </c>
      <c r="F272" s="77">
        <v>42200</v>
      </c>
      <c r="G272" s="77">
        <f>E272*F272</f>
        <v>21100</v>
      </c>
      <c r="H272" s="199"/>
      <c r="I272" s="208"/>
      <c r="J272" s="209"/>
      <c r="K272" s="156"/>
      <c r="L272" s="170"/>
    </row>
    <row r="273" spans="1:12" ht="18" customHeight="1">
      <c r="A273" s="118"/>
      <c r="B273" s="192"/>
      <c r="C273" s="70"/>
      <c r="D273" s="70"/>
      <c r="E273" s="69"/>
      <c r="F273" s="77"/>
      <c r="G273" s="77"/>
      <c r="H273" s="200"/>
      <c r="I273" s="208"/>
      <c r="J273" s="209"/>
      <c r="K273" s="156"/>
      <c r="L273" s="170"/>
    </row>
    <row r="274" spans="1:12" ht="18" customHeight="1">
      <c r="A274" s="91" t="s">
        <v>92</v>
      </c>
      <c r="B274" s="191"/>
      <c r="C274" s="70"/>
      <c r="D274" s="70"/>
      <c r="E274" s="69"/>
      <c r="F274" s="77"/>
      <c r="G274" s="77" t="e">
        <f>SUM(G258:G273)</f>
        <v>#REF!</v>
      </c>
      <c r="H274" s="91"/>
      <c r="I274" s="95"/>
      <c r="J274" s="95"/>
      <c r="K274" s="95"/>
      <c r="L274" s="104"/>
    </row>
    <row r="275" spans="1:12" ht="18" customHeight="1">
      <c r="A275" s="90"/>
      <c r="B275" s="124"/>
      <c r="C275" s="70"/>
      <c r="D275" s="70"/>
      <c r="E275" s="69"/>
      <c r="F275" s="77"/>
      <c r="G275" s="140"/>
      <c r="H275" s="203"/>
      <c r="I275" s="155"/>
      <c r="J275" s="96"/>
      <c r="K275" s="155"/>
      <c r="L275" s="174"/>
    </row>
    <row r="276" spans="1:12" ht="18" customHeight="1">
      <c r="A276" s="91"/>
      <c r="B276" s="191"/>
      <c r="C276" s="70"/>
      <c r="D276" s="70"/>
      <c r="E276" s="69"/>
      <c r="F276" s="77"/>
      <c r="G276" s="77"/>
      <c r="H276" s="91"/>
      <c r="I276" s="95"/>
      <c r="J276" s="95"/>
      <c r="K276" s="95"/>
      <c r="L276" s="104"/>
    </row>
    <row r="277" spans="1:12" ht="18" customHeight="1">
      <c r="A277" s="118"/>
      <c r="B277" s="192"/>
      <c r="C277" s="70"/>
      <c r="D277" s="70"/>
      <c r="E277" s="69"/>
      <c r="F277" s="77"/>
      <c r="G277" s="140"/>
      <c r="H277" s="203"/>
      <c r="I277" s="155"/>
      <c r="J277" s="96"/>
      <c r="K277" s="155"/>
      <c r="L277" s="174"/>
    </row>
    <row r="278" spans="1:12" ht="18" customHeight="1">
      <c r="A278" s="91"/>
      <c r="B278" s="191"/>
      <c r="C278" s="70"/>
      <c r="D278" s="70"/>
      <c r="E278" s="69"/>
      <c r="F278" s="77"/>
      <c r="G278" s="77"/>
      <c r="H278" s="91"/>
      <c r="I278" s="95"/>
      <c r="J278" s="95"/>
      <c r="K278" s="95"/>
      <c r="L278" s="104"/>
    </row>
    <row r="279" spans="1:12" ht="18" customHeight="1">
      <c r="A279" s="118"/>
      <c r="B279" s="192"/>
      <c r="C279" s="70"/>
      <c r="D279" s="70"/>
      <c r="E279" s="69"/>
      <c r="F279" s="77"/>
      <c r="G279" s="77"/>
      <c r="H279" s="203"/>
      <c r="I279" s="155"/>
      <c r="J279" s="96"/>
      <c r="K279" s="155"/>
      <c r="L279" s="174"/>
    </row>
  </sheetData>
  <mergeCells count="976">
    <mergeCell ref="A2:G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G33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G64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G9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6:G126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7:G157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G188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9:G219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50:G250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6:B276"/>
    <mergeCell ref="A277:B277"/>
    <mergeCell ref="A278:B278"/>
    <mergeCell ref="A279:B279"/>
    <mergeCell ref="A4:B5"/>
    <mergeCell ref="C4:D5"/>
    <mergeCell ref="E4:E5"/>
    <mergeCell ref="F4:F5"/>
    <mergeCell ref="G4:G5"/>
    <mergeCell ref="H4:L5"/>
    <mergeCell ref="C6:D7"/>
    <mergeCell ref="E6:E7"/>
    <mergeCell ref="F6:F7"/>
    <mergeCell ref="G6:G7"/>
    <mergeCell ref="H6:H7"/>
    <mergeCell ref="I6:I7"/>
    <mergeCell ref="J6:J7"/>
    <mergeCell ref="K6:K7"/>
    <mergeCell ref="L6:L7"/>
    <mergeCell ref="C8:D9"/>
    <mergeCell ref="E8:E9"/>
    <mergeCell ref="F8:F9"/>
    <mergeCell ref="G8:G9"/>
    <mergeCell ref="K8:K9"/>
    <mergeCell ref="L8:L9"/>
    <mergeCell ref="C10:D11"/>
    <mergeCell ref="E10:E11"/>
    <mergeCell ref="F10:F11"/>
    <mergeCell ref="G10:G11"/>
    <mergeCell ref="K10:K11"/>
    <mergeCell ref="L10:L11"/>
    <mergeCell ref="C12:D13"/>
    <mergeCell ref="E12:E13"/>
    <mergeCell ref="F12:F13"/>
    <mergeCell ref="G12:G13"/>
    <mergeCell ref="K12:K13"/>
    <mergeCell ref="L12:L13"/>
    <mergeCell ref="C14:D15"/>
    <mergeCell ref="E14:E15"/>
    <mergeCell ref="F14:F15"/>
    <mergeCell ref="G14:G15"/>
    <mergeCell ref="C16:D17"/>
    <mergeCell ref="E16:E17"/>
    <mergeCell ref="F16:F17"/>
    <mergeCell ref="G16:G17"/>
    <mergeCell ref="K16:K17"/>
    <mergeCell ref="L16:L17"/>
    <mergeCell ref="C18:D19"/>
    <mergeCell ref="E18:E19"/>
    <mergeCell ref="F18:F19"/>
    <mergeCell ref="G18:G19"/>
    <mergeCell ref="K18:K19"/>
    <mergeCell ref="L18:L19"/>
    <mergeCell ref="C20:D21"/>
    <mergeCell ref="E20:E21"/>
    <mergeCell ref="F20:F21"/>
    <mergeCell ref="G20:G21"/>
    <mergeCell ref="K20:K21"/>
    <mergeCell ref="L20:L21"/>
    <mergeCell ref="C22:D23"/>
    <mergeCell ref="E22:E23"/>
    <mergeCell ref="F22:F23"/>
    <mergeCell ref="G22:G23"/>
    <mergeCell ref="H22:H23"/>
    <mergeCell ref="I22:I23"/>
    <mergeCell ref="J22:J23"/>
    <mergeCell ref="K22:K23"/>
    <mergeCell ref="L22:L23"/>
    <mergeCell ref="C24:D25"/>
    <mergeCell ref="E24:E25"/>
    <mergeCell ref="F24:F25"/>
    <mergeCell ref="G24:G25"/>
    <mergeCell ref="H24:H25"/>
    <mergeCell ref="I24:I25"/>
    <mergeCell ref="J24:J25"/>
    <mergeCell ref="K24:K25"/>
    <mergeCell ref="L24:L25"/>
    <mergeCell ref="C26:D27"/>
    <mergeCell ref="E26:E27"/>
    <mergeCell ref="F26:F27"/>
    <mergeCell ref="G26:G27"/>
    <mergeCell ref="H26:H27"/>
    <mergeCell ref="I26:I27"/>
    <mergeCell ref="J26:J27"/>
    <mergeCell ref="K26:K27"/>
    <mergeCell ref="L26:L27"/>
    <mergeCell ref="C28:D29"/>
    <mergeCell ref="E28:E29"/>
    <mergeCell ref="F28:F29"/>
    <mergeCell ref="G28:G29"/>
    <mergeCell ref="C30:D31"/>
    <mergeCell ref="E30:E31"/>
    <mergeCell ref="F30:F31"/>
    <mergeCell ref="G30:G31"/>
    <mergeCell ref="A35:B36"/>
    <mergeCell ref="C35:D36"/>
    <mergeCell ref="E35:E36"/>
    <mergeCell ref="F35:F36"/>
    <mergeCell ref="G35:G36"/>
    <mergeCell ref="H35:L36"/>
    <mergeCell ref="C37:D38"/>
    <mergeCell ref="E37:E38"/>
    <mergeCell ref="F37:F38"/>
    <mergeCell ref="G37:G38"/>
    <mergeCell ref="H37:H38"/>
    <mergeCell ref="I37:I38"/>
    <mergeCell ref="J37:J38"/>
    <mergeCell ref="K37:K38"/>
    <mergeCell ref="L37:L38"/>
    <mergeCell ref="C39:D40"/>
    <mergeCell ref="E39:E40"/>
    <mergeCell ref="F39:F40"/>
    <mergeCell ref="G39:G40"/>
    <mergeCell ref="C41:D42"/>
    <mergeCell ref="E41:E42"/>
    <mergeCell ref="F41:F42"/>
    <mergeCell ref="G41:G42"/>
    <mergeCell ref="H41:H42"/>
    <mergeCell ref="I41:I42"/>
    <mergeCell ref="J41:J42"/>
    <mergeCell ref="K41:K42"/>
    <mergeCell ref="L41:L42"/>
    <mergeCell ref="C43:D44"/>
    <mergeCell ref="E43:E44"/>
    <mergeCell ref="F43:F44"/>
    <mergeCell ref="G43:G44"/>
    <mergeCell ref="H43:H44"/>
    <mergeCell ref="I43:I44"/>
    <mergeCell ref="J43:J44"/>
    <mergeCell ref="K43:K44"/>
    <mergeCell ref="L43:L44"/>
    <mergeCell ref="C45:D46"/>
    <mergeCell ref="E45:E46"/>
    <mergeCell ref="F45:F46"/>
    <mergeCell ref="G45:G46"/>
    <mergeCell ref="A47:B48"/>
    <mergeCell ref="C47:D48"/>
    <mergeCell ref="E47:E48"/>
    <mergeCell ref="F47:F48"/>
    <mergeCell ref="G47:G48"/>
    <mergeCell ref="C49:D50"/>
    <mergeCell ref="E49:E50"/>
    <mergeCell ref="F49:F50"/>
    <mergeCell ref="G49:G50"/>
    <mergeCell ref="C51:D52"/>
    <mergeCell ref="E51:E52"/>
    <mergeCell ref="F51:F52"/>
    <mergeCell ref="G51:G52"/>
    <mergeCell ref="C53:D54"/>
    <mergeCell ref="E53:E54"/>
    <mergeCell ref="F53:F54"/>
    <mergeCell ref="G53:G54"/>
    <mergeCell ref="C55:D56"/>
    <mergeCell ref="E55:E56"/>
    <mergeCell ref="F55:F56"/>
    <mergeCell ref="G55:G56"/>
    <mergeCell ref="C57:D58"/>
    <mergeCell ref="E57:E58"/>
    <mergeCell ref="F57:F58"/>
    <mergeCell ref="G57:G58"/>
    <mergeCell ref="C59:D60"/>
    <mergeCell ref="E59:E60"/>
    <mergeCell ref="F59:F60"/>
    <mergeCell ref="G59:G60"/>
    <mergeCell ref="C61:D62"/>
    <mergeCell ref="E61:E62"/>
    <mergeCell ref="F61:F62"/>
    <mergeCell ref="G61:G62"/>
    <mergeCell ref="A66:B67"/>
    <mergeCell ref="C66:D67"/>
    <mergeCell ref="E66:E67"/>
    <mergeCell ref="F66:F67"/>
    <mergeCell ref="G66:G67"/>
    <mergeCell ref="H66:L67"/>
    <mergeCell ref="C68:D69"/>
    <mergeCell ref="E68:E69"/>
    <mergeCell ref="F68:F69"/>
    <mergeCell ref="G68:G69"/>
    <mergeCell ref="H68:H69"/>
    <mergeCell ref="I68:I69"/>
    <mergeCell ref="J68:J69"/>
    <mergeCell ref="K68:K69"/>
    <mergeCell ref="L68:L69"/>
    <mergeCell ref="C70:D71"/>
    <mergeCell ref="E70:E71"/>
    <mergeCell ref="F70:F71"/>
    <mergeCell ref="G70:G71"/>
    <mergeCell ref="K70:K71"/>
    <mergeCell ref="L70:L71"/>
    <mergeCell ref="C72:D73"/>
    <mergeCell ref="E72:E73"/>
    <mergeCell ref="F72:F73"/>
    <mergeCell ref="G72:G73"/>
    <mergeCell ref="K72:K73"/>
    <mergeCell ref="L72:L73"/>
    <mergeCell ref="C74:D75"/>
    <mergeCell ref="E74:E75"/>
    <mergeCell ref="F74:F75"/>
    <mergeCell ref="G74:G75"/>
    <mergeCell ref="H74:H75"/>
    <mergeCell ref="I74:I75"/>
    <mergeCell ref="J74:J75"/>
    <mergeCell ref="K74:K75"/>
    <mergeCell ref="L74:L75"/>
    <mergeCell ref="C76:D77"/>
    <mergeCell ref="E76:E77"/>
    <mergeCell ref="F76:F77"/>
    <mergeCell ref="G76:G77"/>
    <mergeCell ref="H76:H77"/>
    <mergeCell ref="I76:I77"/>
    <mergeCell ref="J76:J77"/>
    <mergeCell ref="K76:K77"/>
    <mergeCell ref="L76:L77"/>
    <mergeCell ref="C78:D79"/>
    <mergeCell ref="E78:E79"/>
    <mergeCell ref="F78:F79"/>
    <mergeCell ref="G78:G79"/>
    <mergeCell ref="C80:D81"/>
    <mergeCell ref="E80:E81"/>
    <mergeCell ref="F80:F81"/>
    <mergeCell ref="G80:G81"/>
    <mergeCell ref="C82:D83"/>
    <mergeCell ref="E82:E83"/>
    <mergeCell ref="F82:F83"/>
    <mergeCell ref="G82:G83"/>
    <mergeCell ref="C84:D85"/>
    <mergeCell ref="E84:E85"/>
    <mergeCell ref="F84:F85"/>
    <mergeCell ref="G84:G85"/>
    <mergeCell ref="C86:D87"/>
    <mergeCell ref="E86:E87"/>
    <mergeCell ref="F86:F87"/>
    <mergeCell ref="G86:G87"/>
    <mergeCell ref="C88:D89"/>
    <mergeCell ref="E88:E89"/>
    <mergeCell ref="F88:F89"/>
    <mergeCell ref="G88:G89"/>
    <mergeCell ref="C90:D91"/>
    <mergeCell ref="E90:E91"/>
    <mergeCell ref="F90:F91"/>
    <mergeCell ref="G90:G91"/>
    <mergeCell ref="C92:D93"/>
    <mergeCell ref="E92:E93"/>
    <mergeCell ref="F92:F93"/>
    <mergeCell ref="G92:G93"/>
    <mergeCell ref="A97:B98"/>
    <mergeCell ref="C97:D98"/>
    <mergeCell ref="E97:E98"/>
    <mergeCell ref="F97:F98"/>
    <mergeCell ref="G97:G98"/>
    <mergeCell ref="H97:L98"/>
    <mergeCell ref="C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C101:D102"/>
    <mergeCell ref="E101:E102"/>
    <mergeCell ref="F101:F102"/>
    <mergeCell ref="G101:G102"/>
    <mergeCell ref="C103:D104"/>
    <mergeCell ref="E103:E104"/>
    <mergeCell ref="F103:F104"/>
    <mergeCell ref="G103:G104"/>
    <mergeCell ref="K103:K104"/>
    <mergeCell ref="L103:L104"/>
    <mergeCell ref="C105:D106"/>
    <mergeCell ref="E105:E106"/>
    <mergeCell ref="F105:F106"/>
    <mergeCell ref="G105:G106"/>
    <mergeCell ref="K105:K106"/>
    <mergeCell ref="L105:L106"/>
    <mergeCell ref="C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C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C111:D112"/>
    <mergeCell ref="E111:E112"/>
    <mergeCell ref="F111:F112"/>
    <mergeCell ref="G111:G112"/>
    <mergeCell ref="C113:D114"/>
    <mergeCell ref="E113:E114"/>
    <mergeCell ref="F113:F114"/>
    <mergeCell ref="G113:G114"/>
    <mergeCell ref="C115:D116"/>
    <mergeCell ref="E115:E116"/>
    <mergeCell ref="F115:F116"/>
    <mergeCell ref="G115:G116"/>
    <mergeCell ref="C117:D118"/>
    <mergeCell ref="E117:E118"/>
    <mergeCell ref="F117:F118"/>
    <mergeCell ref="G117:G118"/>
    <mergeCell ref="C119:D120"/>
    <mergeCell ref="E119:E120"/>
    <mergeCell ref="F119:F120"/>
    <mergeCell ref="G119:G120"/>
    <mergeCell ref="C121:D122"/>
    <mergeCell ref="E121:E122"/>
    <mergeCell ref="F121:F122"/>
    <mergeCell ref="G121:G122"/>
    <mergeCell ref="C123:D124"/>
    <mergeCell ref="E123:E124"/>
    <mergeCell ref="F123:F124"/>
    <mergeCell ref="G123:G124"/>
    <mergeCell ref="A128:B129"/>
    <mergeCell ref="C128:D129"/>
    <mergeCell ref="E128:E129"/>
    <mergeCell ref="F128:F129"/>
    <mergeCell ref="G128:G129"/>
    <mergeCell ref="H128:L129"/>
    <mergeCell ref="C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C132:D133"/>
    <mergeCell ref="E132:E133"/>
    <mergeCell ref="F132:F133"/>
    <mergeCell ref="G132:G133"/>
    <mergeCell ref="C134:D135"/>
    <mergeCell ref="E134:E135"/>
    <mergeCell ref="F134:F135"/>
    <mergeCell ref="G134:G135"/>
    <mergeCell ref="K134:K135"/>
    <mergeCell ref="L134:L135"/>
    <mergeCell ref="C136:D137"/>
    <mergeCell ref="E136:E137"/>
    <mergeCell ref="F136:F137"/>
    <mergeCell ref="G136:G137"/>
    <mergeCell ref="K136:K137"/>
    <mergeCell ref="L136:L137"/>
    <mergeCell ref="C138:D139"/>
    <mergeCell ref="E138:E139"/>
    <mergeCell ref="F138:F139"/>
    <mergeCell ref="G138:G139"/>
    <mergeCell ref="K138:K139"/>
    <mergeCell ref="L138:L139"/>
    <mergeCell ref="C140:D141"/>
    <mergeCell ref="E140:E141"/>
    <mergeCell ref="F140:F141"/>
    <mergeCell ref="G140:G141"/>
    <mergeCell ref="K140:K141"/>
    <mergeCell ref="L140:L141"/>
    <mergeCell ref="C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C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C146:D147"/>
    <mergeCell ref="E146:E147"/>
    <mergeCell ref="F146:F147"/>
    <mergeCell ref="G146:G147"/>
    <mergeCell ref="C148:D149"/>
    <mergeCell ref="E148:E149"/>
    <mergeCell ref="F148:F149"/>
    <mergeCell ref="G148:G149"/>
    <mergeCell ref="C150:D151"/>
    <mergeCell ref="E150:E151"/>
    <mergeCell ref="F150:F151"/>
    <mergeCell ref="G150:G151"/>
    <mergeCell ref="C152:D153"/>
    <mergeCell ref="E152:E153"/>
    <mergeCell ref="F152:F153"/>
    <mergeCell ref="G152:G153"/>
    <mergeCell ref="C154:D155"/>
    <mergeCell ref="E154:E155"/>
    <mergeCell ref="F154:F155"/>
    <mergeCell ref="G154:G155"/>
    <mergeCell ref="A159:B160"/>
    <mergeCell ref="C159:D160"/>
    <mergeCell ref="E159:E160"/>
    <mergeCell ref="F159:F160"/>
    <mergeCell ref="G159:G160"/>
    <mergeCell ref="H159:L160"/>
    <mergeCell ref="C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C163:D164"/>
    <mergeCell ref="E163:E164"/>
    <mergeCell ref="F163:F164"/>
    <mergeCell ref="G163:G164"/>
    <mergeCell ref="C165:D166"/>
    <mergeCell ref="E165:E166"/>
    <mergeCell ref="F165:F166"/>
    <mergeCell ref="G165:G166"/>
    <mergeCell ref="K165:K166"/>
    <mergeCell ref="L165:L166"/>
    <mergeCell ref="C167:D168"/>
    <mergeCell ref="E167:E168"/>
    <mergeCell ref="F167:F168"/>
    <mergeCell ref="G167:G168"/>
    <mergeCell ref="K167:K168"/>
    <mergeCell ref="L167:L168"/>
    <mergeCell ref="C169:D170"/>
    <mergeCell ref="E169:E170"/>
    <mergeCell ref="F169:F170"/>
    <mergeCell ref="G169:G170"/>
    <mergeCell ref="K169:K170"/>
    <mergeCell ref="L169:L170"/>
    <mergeCell ref="C171:D172"/>
    <mergeCell ref="E171:E172"/>
    <mergeCell ref="F171:F172"/>
    <mergeCell ref="G171:G172"/>
    <mergeCell ref="K171:K172"/>
    <mergeCell ref="L171:L172"/>
    <mergeCell ref="C173:D174"/>
    <mergeCell ref="E173:E174"/>
    <mergeCell ref="F173:F174"/>
    <mergeCell ref="G173:G174"/>
    <mergeCell ref="K173:K174"/>
    <mergeCell ref="L173:L174"/>
    <mergeCell ref="C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C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C179:D180"/>
    <mergeCell ref="E179:E180"/>
    <mergeCell ref="F179:F180"/>
    <mergeCell ref="G179:G180"/>
    <mergeCell ref="C181:D182"/>
    <mergeCell ref="E181:E182"/>
    <mergeCell ref="F181:F182"/>
    <mergeCell ref="G181:G182"/>
    <mergeCell ref="C183:D184"/>
    <mergeCell ref="E183:E184"/>
    <mergeCell ref="F183:F184"/>
    <mergeCell ref="G183:G184"/>
    <mergeCell ref="C185:D186"/>
    <mergeCell ref="E185:E186"/>
    <mergeCell ref="F185:F186"/>
    <mergeCell ref="G185:G186"/>
    <mergeCell ref="A190:B191"/>
    <mergeCell ref="C190:D191"/>
    <mergeCell ref="E190:E191"/>
    <mergeCell ref="F190:F191"/>
    <mergeCell ref="G190:G191"/>
    <mergeCell ref="H190:L191"/>
    <mergeCell ref="C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C194:D195"/>
    <mergeCell ref="E194:E195"/>
    <mergeCell ref="F194:F195"/>
    <mergeCell ref="G194:G195"/>
    <mergeCell ref="C196:D197"/>
    <mergeCell ref="E196:E197"/>
    <mergeCell ref="F196:F197"/>
    <mergeCell ref="G196:G197"/>
    <mergeCell ref="K196:K197"/>
    <mergeCell ref="L196:L197"/>
    <mergeCell ref="C198:D199"/>
    <mergeCell ref="E198:E199"/>
    <mergeCell ref="F198:F199"/>
    <mergeCell ref="G198:G199"/>
    <mergeCell ref="K198:K199"/>
    <mergeCell ref="L198:L199"/>
    <mergeCell ref="C200:D201"/>
    <mergeCell ref="E200:E201"/>
    <mergeCell ref="F200:F201"/>
    <mergeCell ref="G200:G201"/>
    <mergeCell ref="K200:K201"/>
    <mergeCell ref="L200:L201"/>
    <mergeCell ref="C202:D203"/>
    <mergeCell ref="E202:E203"/>
    <mergeCell ref="F202:F203"/>
    <mergeCell ref="G202:G203"/>
    <mergeCell ref="K202:K203"/>
    <mergeCell ref="L202:L203"/>
    <mergeCell ref="C204:D205"/>
    <mergeCell ref="E204:E205"/>
    <mergeCell ref="F204:F205"/>
    <mergeCell ref="G204:G205"/>
    <mergeCell ref="K204:K205"/>
    <mergeCell ref="L204:L205"/>
    <mergeCell ref="C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C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C210:D211"/>
    <mergeCell ref="E210:E211"/>
    <mergeCell ref="F210:F211"/>
    <mergeCell ref="G210:G211"/>
    <mergeCell ref="C212:D213"/>
    <mergeCell ref="E212:E213"/>
    <mergeCell ref="F212:F213"/>
    <mergeCell ref="G212:G213"/>
    <mergeCell ref="C214:D215"/>
    <mergeCell ref="E214:E215"/>
    <mergeCell ref="F214:F215"/>
    <mergeCell ref="G214:G215"/>
    <mergeCell ref="C216:D217"/>
    <mergeCell ref="E216:E217"/>
    <mergeCell ref="F216:F217"/>
    <mergeCell ref="G216:G217"/>
    <mergeCell ref="A221:B222"/>
    <mergeCell ref="C221:D222"/>
    <mergeCell ref="E221:E222"/>
    <mergeCell ref="F221:F222"/>
    <mergeCell ref="G221:G222"/>
    <mergeCell ref="H221:L222"/>
    <mergeCell ref="C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C225:D226"/>
    <mergeCell ref="E225:E226"/>
    <mergeCell ref="F225:F226"/>
    <mergeCell ref="G225:G226"/>
    <mergeCell ref="C227:D228"/>
    <mergeCell ref="E227:E228"/>
    <mergeCell ref="F227:F228"/>
    <mergeCell ref="G227:G228"/>
    <mergeCell ref="K227:K228"/>
    <mergeCell ref="L227:L228"/>
    <mergeCell ref="C229:D230"/>
    <mergeCell ref="E229:E230"/>
    <mergeCell ref="F229:F230"/>
    <mergeCell ref="G229:G230"/>
    <mergeCell ref="K229:K230"/>
    <mergeCell ref="L229:L230"/>
    <mergeCell ref="C231:D232"/>
    <mergeCell ref="E231:E232"/>
    <mergeCell ref="F231:F232"/>
    <mergeCell ref="G231:G232"/>
    <mergeCell ref="K231:K232"/>
    <mergeCell ref="L231:L232"/>
    <mergeCell ref="C233:D234"/>
    <mergeCell ref="E233:E234"/>
    <mergeCell ref="F233:F234"/>
    <mergeCell ref="G233:G234"/>
    <mergeCell ref="K233:K234"/>
    <mergeCell ref="L233:L234"/>
    <mergeCell ref="C235:D236"/>
    <mergeCell ref="E235:E236"/>
    <mergeCell ref="F235:F236"/>
    <mergeCell ref="G235:G236"/>
    <mergeCell ref="K235:K236"/>
    <mergeCell ref="L235:L236"/>
    <mergeCell ref="C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C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C241:D242"/>
    <mergeCell ref="E241:E242"/>
    <mergeCell ref="F241:F242"/>
    <mergeCell ref="G241:G242"/>
    <mergeCell ref="C243:D244"/>
    <mergeCell ref="E243:E244"/>
    <mergeCell ref="F243:F244"/>
    <mergeCell ref="G243:G244"/>
    <mergeCell ref="C245:D246"/>
    <mergeCell ref="E245:E246"/>
    <mergeCell ref="F245:F246"/>
    <mergeCell ref="G245:G246"/>
    <mergeCell ref="C247:D248"/>
    <mergeCell ref="E247:E248"/>
    <mergeCell ref="F247:F248"/>
    <mergeCell ref="G247:G248"/>
    <mergeCell ref="A252:B253"/>
    <mergeCell ref="C252:D253"/>
    <mergeCell ref="E252:E253"/>
    <mergeCell ref="F252:F253"/>
    <mergeCell ref="G252:G253"/>
    <mergeCell ref="H252:L253"/>
    <mergeCell ref="C254:D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C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C258:D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C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C262:D263"/>
    <mergeCell ref="E262:E263"/>
    <mergeCell ref="F262:F263"/>
    <mergeCell ref="G262:G263"/>
    <mergeCell ref="C264:D265"/>
    <mergeCell ref="E264:E265"/>
    <mergeCell ref="F264:F265"/>
    <mergeCell ref="G264:G265"/>
    <mergeCell ref="C266:D267"/>
    <mergeCell ref="E266:E267"/>
    <mergeCell ref="F266:F267"/>
    <mergeCell ref="G266:G267"/>
    <mergeCell ref="C268:D269"/>
    <mergeCell ref="E268:E269"/>
    <mergeCell ref="F268:F269"/>
    <mergeCell ref="G268:G269"/>
    <mergeCell ref="C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C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A274:B275"/>
    <mergeCell ref="C274:D275"/>
    <mergeCell ref="E274:E275"/>
    <mergeCell ref="F274:F275"/>
    <mergeCell ref="G274:G275"/>
    <mergeCell ref="C276:D277"/>
    <mergeCell ref="E276:E277"/>
    <mergeCell ref="F276:F277"/>
    <mergeCell ref="G276:G277"/>
    <mergeCell ref="C278:D279"/>
    <mergeCell ref="E278:E279"/>
    <mergeCell ref="F278:F279"/>
    <mergeCell ref="G278:G279"/>
  </mergeCells>
  <phoneticPr fontId="27" type="Hiragana"/>
  <pageMargins left="1.0236220472440944" right="0.35433070866141736" top="0.62992125984251968" bottom="0.23622047244094491" header="0.43307086614173229" footer="0.23622047244094491"/>
  <pageSetup paperSize="9" fitToWidth="1" fitToHeight="1" orientation="landscape" usePrinterDefaults="1" r:id="rId1"/>
  <headerFooter alignWithMargins="0"/>
  <rowBreaks count="8" manualBreakCount="8">
    <brk id="31" max="11" man="1"/>
    <brk id="62" max="11" man="1"/>
    <brk id="93" max="11" man="1"/>
    <brk id="124" max="11" man="1"/>
    <brk id="155" max="11" man="1"/>
    <brk id="186" max="11" man="1"/>
    <brk id="217" max="11" man="1"/>
    <brk id="2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2:L43"/>
  <sheetViews>
    <sheetView view="pageBreakPreview" zoomScaleSheetLayoutView="100" workbookViewId="0">
      <selection activeCell="H16" sqref="H16:H17"/>
    </sheetView>
  </sheetViews>
  <sheetFormatPr defaultRowHeight="13.5"/>
  <cols>
    <col min="1" max="1" width="20.75390625" style="53" customWidth="1"/>
    <col min="2" max="2" width="19.50390625" style="53" customWidth="1"/>
    <col min="3" max="4" width="3.875" style="53" customWidth="1"/>
    <col min="5" max="5" width="9.50390625" style="53" customWidth="1"/>
    <col min="6" max="6" width="17.375" style="53" customWidth="1"/>
    <col min="7" max="7" width="17.875" style="53" customWidth="1"/>
    <col min="8" max="8" width="10.50390625" style="53" customWidth="1"/>
    <col min="9" max="9" width="3.75390625" style="53" customWidth="1"/>
    <col min="10" max="10" width="9.00390625" style="53" bestFit="1" customWidth="1"/>
    <col min="11" max="11" width="3.50390625" style="53" customWidth="1"/>
    <col min="12" max="16384" width="9.00390625" style="53" bestFit="1" customWidth="1"/>
  </cols>
  <sheetData>
    <row r="2" spans="1:12" ht="27.75" customHeight="1">
      <c r="A2" s="61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>
      <c r="L3" s="101"/>
    </row>
    <row r="4" spans="1:12" ht="18" customHeight="1">
      <c r="A4" s="216" t="s">
        <v>16</v>
      </c>
      <c r="B4" s="218"/>
      <c r="C4" s="216" t="s">
        <v>34</v>
      </c>
      <c r="D4" s="218"/>
      <c r="E4" s="141" t="s">
        <v>23</v>
      </c>
      <c r="F4" s="141" t="s">
        <v>32</v>
      </c>
      <c r="G4" s="141" t="s">
        <v>31</v>
      </c>
      <c r="H4" s="216" t="s">
        <v>103</v>
      </c>
      <c r="I4" s="83"/>
      <c r="J4" s="83"/>
      <c r="K4" s="83"/>
      <c r="L4" s="218"/>
    </row>
    <row r="5" spans="1:12" ht="18" customHeight="1">
      <c r="A5" s="217"/>
      <c r="B5" s="219"/>
      <c r="C5" s="217"/>
      <c r="D5" s="219"/>
      <c r="E5" s="142"/>
      <c r="F5" s="142"/>
      <c r="G5" s="142"/>
      <c r="H5" s="217"/>
      <c r="I5" s="234"/>
      <c r="J5" s="234"/>
      <c r="K5" s="234"/>
      <c r="L5" s="219"/>
    </row>
    <row r="6" spans="1:12" ht="18" customHeight="1">
      <c r="A6" s="91" t="str">
        <f>測量業務費内訳表!A8</f>
        <v>４級基準点測量</v>
      </c>
      <c r="B6" s="220"/>
      <c r="C6" s="204" t="str">
        <f>測量業務費内訳表!C8</f>
        <v>点</v>
      </c>
      <c r="D6" s="223"/>
      <c r="E6" s="225">
        <f>測量業務費内訳表!E8</f>
        <v>4</v>
      </c>
      <c r="F6" s="229">
        <f>L6</f>
        <v>2366</v>
      </c>
      <c r="G6" s="231">
        <f>ROUNDDOWN(F6*E6,0)</f>
        <v>9464</v>
      </c>
      <c r="H6" s="89">
        <v>2366</v>
      </c>
      <c r="I6" s="184" t="s">
        <v>15</v>
      </c>
      <c r="J6" s="235">
        <f>測量業務費内訳表!J12</f>
        <v>1</v>
      </c>
      <c r="K6" s="184" t="s">
        <v>39</v>
      </c>
      <c r="L6" s="237">
        <f>ROUNDDOWN(H6*J6,0)</f>
        <v>2366</v>
      </c>
    </row>
    <row r="7" spans="1:12" ht="18" customHeight="1">
      <c r="A7" s="92"/>
      <c r="B7" s="221"/>
      <c r="C7" s="222"/>
      <c r="D7" s="224"/>
      <c r="E7" s="226"/>
      <c r="F7" s="230"/>
      <c r="G7" s="232"/>
      <c r="H7" s="233"/>
      <c r="I7" s="159"/>
      <c r="J7" s="236"/>
      <c r="K7" s="159"/>
      <c r="L7" s="238"/>
    </row>
    <row r="8" spans="1:12" ht="18" customHeight="1">
      <c r="A8" s="91" t="e">
        <f>測量業務費内訳表!A14</f>
        <v>#REF!</v>
      </c>
      <c r="B8" s="220"/>
      <c r="C8" s="204" t="str">
        <f>測量業務費内訳表!C14</f>
        <v>ｋｍ</v>
      </c>
      <c r="D8" s="223"/>
      <c r="E8" s="225">
        <f>測量業務費内訳表!E14</f>
        <v>0.15</v>
      </c>
      <c r="F8" s="229">
        <f>L8</f>
        <v>19892</v>
      </c>
      <c r="G8" s="231">
        <f>ROUNDDOWN(F8*E8,0)</f>
        <v>2983</v>
      </c>
      <c r="H8" s="89">
        <v>19892</v>
      </c>
      <c r="I8" s="184" t="s">
        <v>15</v>
      </c>
      <c r="J8" s="235">
        <f>測量業務費内訳表!J14</f>
        <v>1</v>
      </c>
      <c r="K8" s="184" t="s">
        <v>39</v>
      </c>
      <c r="L8" s="237">
        <f>ROUNDDOWN(H8*J8,0)</f>
        <v>19892</v>
      </c>
    </row>
    <row r="9" spans="1:12" ht="18" customHeight="1">
      <c r="A9" s="92"/>
      <c r="B9" s="221"/>
      <c r="C9" s="222"/>
      <c r="D9" s="224"/>
      <c r="E9" s="226"/>
      <c r="F9" s="230"/>
      <c r="G9" s="232"/>
      <c r="H9" s="233"/>
      <c r="I9" s="159"/>
      <c r="J9" s="236"/>
      <c r="K9" s="159"/>
      <c r="L9" s="238"/>
    </row>
    <row r="10" spans="1:12" ht="18" customHeight="1">
      <c r="A10" s="91" t="str">
        <f>測量業務費内訳表!A16</f>
        <v>中心線測量</v>
      </c>
      <c r="B10" s="220"/>
      <c r="C10" s="204" t="str">
        <f>測量業務費内訳表!C16</f>
        <v>ｋｍ</v>
      </c>
      <c r="D10" s="223"/>
      <c r="E10" s="225">
        <f>測量業務費内訳表!E16</f>
        <v>0.15</v>
      </c>
      <c r="F10" s="229">
        <f>L10</f>
        <v>37159</v>
      </c>
      <c r="G10" s="231">
        <f>ROUNDDOWN(F10*E10,0)</f>
        <v>5573</v>
      </c>
      <c r="H10" s="89">
        <v>41288</v>
      </c>
      <c r="I10" s="184" t="s">
        <v>15</v>
      </c>
      <c r="J10" s="235">
        <f>測量業務費内訳表!J16</f>
        <v>0.9</v>
      </c>
      <c r="K10" s="184" t="s">
        <v>39</v>
      </c>
      <c r="L10" s="237">
        <f>ROUNDDOWN(H10*J10,0)</f>
        <v>37159</v>
      </c>
    </row>
    <row r="11" spans="1:12" ht="18" customHeight="1">
      <c r="A11" s="92"/>
      <c r="B11" s="221"/>
      <c r="C11" s="222"/>
      <c r="D11" s="224"/>
      <c r="E11" s="226"/>
      <c r="F11" s="230"/>
      <c r="G11" s="232"/>
      <c r="H11" s="233"/>
      <c r="I11" s="159"/>
      <c r="J11" s="236"/>
      <c r="K11" s="159"/>
      <c r="L11" s="238"/>
    </row>
    <row r="12" spans="1:12" ht="18" customHeight="1">
      <c r="A12" s="91" t="str">
        <f>測量業務費内訳表!A18</f>
        <v>仮ＢＭ設置測量</v>
      </c>
      <c r="B12" s="220"/>
      <c r="C12" s="204" t="str">
        <f>測量業務費内訳表!C18</f>
        <v>ｋｍ</v>
      </c>
      <c r="D12" s="223"/>
      <c r="E12" s="225">
        <f>測量業務費内訳表!E18</f>
        <v>0.15</v>
      </c>
      <c r="F12" s="229">
        <f>L12</f>
        <v>17519</v>
      </c>
      <c r="G12" s="231">
        <f>ROUNDDOWN(F12*E12,0)</f>
        <v>2627</v>
      </c>
      <c r="H12" s="89">
        <v>17519</v>
      </c>
      <c r="I12" s="184" t="s">
        <v>15</v>
      </c>
      <c r="J12" s="235">
        <f>測量業務費内訳表!J18</f>
        <v>1</v>
      </c>
      <c r="K12" s="184" t="s">
        <v>39</v>
      </c>
      <c r="L12" s="237">
        <f>ROUNDDOWN(H12*J12,0)</f>
        <v>17519</v>
      </c>
    </row>
    <row r="13" spans="1:12" ht="18" customHeight="1">
      <c r="A13" s="92"/>
      <c r="B13" s="221"/>
      <c r="C13" s="222"/>
      <c r="D13" s="224"/>
      <c r="E13" s="226"/>
      <c r="F13" s="230"/>
      <c r="G13" s="232"/>
      <c r="H13" s="233"/>
      <c r="I13" s="159"/>
      <c r="J13" s="236"/>
      <c r="K13" s="159"/>
      <c r="L13" s="238"/>
    </row>
    <row r="14" spans="1:12" ht="18" customHeight="1">
      <c r="A14" s="91" t="str">
        <f>測量業務費内訳表!A20</f>
        <v>縦断測量</v>
      </c>
      <c r="B14" s="220"/>
      <c r="C14" s="204" t="str">
        <f>測量業務費内訳表!C20</f>
        <v>ｋｍ</v>
      </c>
      <c r="D14" s="223"/>
      <c r="E14" s="225">
        <f>測量業務費内訳表!E20</f>
        <v>0.15</v>
      </c>
      <c r="F14" s="229">
        <f>L14</f>
        <v>28231</v>
      </c>
      <c r="G14" s="231">
        <f>ROUNDDOWN(F14*E14,0)</f>
        <v>4234</v>
      </c>
      <c r="H14" s="89">
        <v>28231</v>
      </c>
      <c r="I14" s="184" t="s">
        <v>15</v>
      </c>
      <c r="J14" s="235">
        <f>測量業務費内訳表!J20</f>
        <v>1</v>
      </c>
      <c r="K14" s="184" t="s">
        <v>39</v>
      </c>
      <c r="L14" s="237">
        <f>ROUNDDOWN(H14*J14,0)</f>
        <v>28231</v>
      </c>
    </row>
    <row r="15" spans="1:12" ht="18" customHeight="1">
      <c r="A15" s="92"/>
      <c r="B15" s="221"/>
      <c r="C15" s="222"/>
      <c r="D15" s="224"/>
      <c r="E15" s="226"/>
      <c r="F15" s="230"/>
      <c r="G15" s="232"/>
      <c r="H15" s="233"/>
      <c r="I15" s="159"/>
      <c r="J15" s="236"/>
      <c r="K15" s="159"/>
      <c r="L15" s="238"/>
    </row>
    <row r="16" spans="1:12" ht="18" customHeight="1">
      <c r="A16" s="91" t="str">
        <f>測量業務費内訳表!A22</f>
        <v>横断測量</v>
      </c>
      <c r="B16" s="220"/>
      <c r="C16" s="204" t="str">
        <f>測量業務費内訳表!C22</f>
        <v>ｋｍ</v>
      </c>
      <c r="D16" s="223"/>
      <c r="E16" s="225">
        <f>測量業務費内訳表!E22</f>
        <v>0.15</v>
      </c>
      <c r="F16" s="229">
        <f>L16</f>
        <v>81144</v>
      </c>
      <c r="G16" s="231">
        <f>ROUNDDOWN(F16*E16,0)</f>
        <v>12171</v>
      </c>
      <c r="H16" s="89">
        <v>101431</v>
      </c>
      <c r="I16" s="184" t="s">
        <v>15</v>
      </c>
      <c r="J16" s="235">
        <f>測量業務費内訳表!J22</f>
        <v>0.8</v>
      </c>
      <c r="K16" s="184" t="s">
        <v>39</v>
      </c>
      <c r="L16" s="237">
        <f>ROUNDDOWN(H16*J16,0)</f>
        <v>81144</v>
      </c>
    </row>
    <row r="17" spans="1:12" ht="18" customHeight="1">
      <c r="A17" s="92"/>
      <c r="B17" s="221"/>
      <c r="C17" s="222"/>
      <c r="D17" s="224"/>
      <c r="E17" s="226"/>
      <c r="F17" s="230"/>
      <c r="G17" s="232"/>
      <c r="H17" s="233"/>
      <c r="I17" s="159"/>
      <c r="J17" s="236"/>
      <c r="K17" s="159"/>
      <c r="L17" s="238"/>
    </row>
    <row r="18" spans="1:12" ht="18" customHeight="1">
      <c r="A18" s="91" t="s">
        <v>104</v>
      </c>
      <c r="B18" s="220"/>
      <c r="C18" s="204"/>
      <c r="D18" s="223"/>
      <c r="E18" s="225"/>
      <c r="F18" s="229"/>
      <c r="G18" s="231">
        <f>SUM(G6:G17)</f>
        <v>37052</v>
      </c>
      <c r="H18" s="89"/>
      <c r="I18" s="184"/>
      <c r="J18" s="235"/>
      <c r="K18" s="184"/>
      <c r="L18" s="237"/>
    </row>
    <row r="19" spans="1:12" ht="18" customHeight="1">
      <c r="A19" s="92"/>
      <c r="B19" s="221"/>
      <c r="C19" s="222"/>
      <c r="D19" s="224"/>
      <c r="E19" s="226"/>
      <c r="F19" s="230"/>
      <c r="G19" s="232"/>
      <c r="H19" s="233"/>
      <c r="I19" s="159"/>
      <c r="J19" s="236"/>
      <c r="K19" s="159"/>
      <c r="L19" s="238"/>
    </row>
    <row r="20" spans="1:12" ht="18" customHeight="1">
      <c r="A20" s="91"/>
      <c r="B20" s="220"/>
      <c r="C20" s="204"/>
      <c r="D20" s="223"/>
      <c r="E20" s="227"/>
      <c r="F20" s="231"/>
      <c r="G20" s="231"/>
      <c r="H20" s="91"/>
      <c r="I20" s="95"/>
      <c r="J20" s="95"/>
      <c r="K20" s="95"/>
      <c r="L20" s="104"/>
    </row>
    <row r="21" spans="1:12" ht="18" customHeight="1">
      <c r="A21" s="92"/>
      <c r="B21" s="221"/>
      <c r="C21" s="222"/>
      <c r="D21" s="224"/>
      <c r="E21" s="228"/>
      <c r="F21" s="232"/>
      <c r="G21" s="232"/>
      <c r="H21" s="203"/>
      <c r="I21" s="155"/>
      <c r="J21" s="96"/>
      <c r="K21" s="155"/>
      <c r="L21" s="174"/>
    </row>
    <row r="22" spans="1:12" ht="18" customHeight="1">
      <c r="A22" s="91"/>
      <c r="B22" s="220"/>
      <c r="C22" s="204"/>
      <c r="D22" s="223"/>
      <c r="E22" s="227"/>
      <c r="F22" s="231"/>
      <c r="G22" s="231"/>
      <c r="H22" s="91"/>
      <c r="I22" s="95"/>
      <c r="J22" s="95"/>
      <c r="K22" s="95"/>
      <c r="L22" s="104"/>
    </row>
    <row r="23" spans="1:12" ht="18" customHeight="1">
      <c r="A23" s="92"/>
      <c r="B23" s="221"/>
      <c r="C23" s="222"/>
      <c r="D23" s="224"/>
      <c r="E23" s="228"/>
      <c r="F23" s="232"/>
      <c r="G23" s="232"/>
      <c r="H23" s="203"/>
      <c r="I23" s="155"/>
      <c r="J23" s="96"/>
      <c r="K23" s="155"/>
      <c r="L23" s="174"/>
    </row>
    <row r="24" spans="1:12" ht="18" customHeight="1">
      <c r="A24" s="91"/>
      <c r="B24" s="220"/>
      <c r="C24" s="204"/>
      <c r="D24" s="223"/>
      <c r="E24" s="227"/>
      <c r="F24" s="231"/>
      <c r="G24" s="231"/>
      <c r="H24" s="91"/>
      <c r="I24" s="95"/>
      <c r="J24" s="95"/>
      <c r="K24" s="95"/>
      <c r="L24" s="104"/>
    </row>
    <row r="25" spans="1:12" ht="18" customHeight="1">
      <c r="A25" s="92"/>
      <c r="B25" s="221"/>
      <c r="C25" s="222"/>
      <c r="D25" s="224"/>
      <c r="E25" s="228"/>
      <c r="F25" s="232"/>
      <c r="G25" s="232"/>
      <c r="H25" s="203"/>
      <c r="I25" s="155"/>
      <c r="J25" s="96"/>
      <c r="K25" s="155"/>
      <c r="L25" s="174"/>
    </row>
    <row r="26" spans="1:12" ht="18" customHeight="1">
      <c r="A26" s="91"/>
      <c r="B26" s="220"/>
      <c r="C26" s="204"/>
      <c r="D26" s="223"/>
      <c r="E26" s="227"/>
      <c r="F26" s="231"/>
      <c r="G26" s="231"/>
      <c r="H26" s="91"/>
      <c r="I26" s="95"/>
      <c r="J26" s="95"/>
      <c r="K26" s="95"/>
      <c r="L26" s="104"/>
    </row>
    <row r="27" spans="1:12" ht="18" customHeight="1">
      <c r="A27" s="92"/>
      <c r="B27" s="221"/>
      <c r="C27" s="222"/>
      <c r="D27" s="224"/>
      <c r="E27" s="228"/>
      <c r="F27" s="232"/>
      <c r="G27" s="232"/>
      <c r="H27" s="203"/>
      <c r="I27" s="155"/>
      <c r="J27" s="96"/>
      <c r="K27" s="155"/>
      <c r="L27" s="174"/>
    </row>
    <row r="28" spans="1:12" ht="18" customHeight="1">
      <c r="A28" s="91"/>
      <c r="B28" s="220"/>
      <c r="C28" s="204"/>
      <c r="D28" s="223"/>
      <c r="E28" s="227"/>
      <c r="F28" s="231"/>
      <c r="G28" s="231"/>
      <c r="H28" s="91"/>
      <c r="I28" s="95"/>
      <c r="J28" s="95"/>
      <c r="K28" s="95"/>
      <c r="L28" s="104"/>
    </row>
    <row r="29" spans="1:12" ht="18" customHeight="1">
      <c r="A29" s="92"/>
      <c r="B29" s="221"/>
      <c r="C29" s="222"/>
      <c r="D29" s="224"/>
      <c r="E29" s="228"/>
      <c r="F29" s="232"/>
      <c r="G29" s="232"/>
      <c r="H29" s="203"/>
      <c r="I29" s="155"/>
      <c r="J29" s="96"/>
      <c r="K29" s="155"/>
      <c r="L29" s="174"/>
    </row>
    <row r="30" spans="1:12" ht="18" customHeight="1">
      <c r="A30" s="91"/>
      <c r="B30" s="220"/>
      <c r="C30" s="204"/>
      <c r="D30" s="223"/>
      <c r="E30" s="227"/>
      <c r="F30" s="231"/>
      <c r="G30" s="231"/>
      <c r="H30" s="91"/>
      <c r="I30" s="95"/>
      <c r="J30" s="95"/>
      <c r="K30" s="95"/>
      <c r="L30" s="104"/>
    </row>
    <row r="31" spans="1:12" ht="18" customHeight="1">
      <c r="A31" s="92"/>
      <c r="B31" s="221"/>
      <c r="C31" s="222"/>
      <c r="D31" s="224"/>
      <c r="E31" s="228"/>
      <c r="F31" s="232"/>
      <c r="G31" s="232"/>
      <c r="H31" s="203"/>
      <c r="I31" s="155"/>
      <c r="J31" s="96"/>
      <c r="K31" s="155"/>
      <c r="L31" s="174"/>
    </row>
    <row r="32" spans="1:12" ht="18" customHeight="1">
      <c r="A32" s="91"/>
      <c r="B32" s="220"/>
      <c r="C32" s="204"/>
      <c r="D32" s="223"/>
      <c r="E32" s="227"/>
      <c r="F32" s="231"/>
      <c r="G32" s="231"/>
      <c r="H32" s="91"/>
      <c r="I32" s="95"/>
      <c r="J32" s="95"/>
      <c r="K32" s="95"/>
      <c r="L32" s="104"/>
    </row>
    <row r="33" spans="1:12" ht="18" customHeight="1">
      <c r="A33" s="92"/>
      <c r="B33" s="221"/>
      <c r="C33" s="222"/>
      <c r="D33" s="224"/>
      <c r="E33" s="228"/>
      <c r="F33" s="232"/>
      <c r="G33" s="232"/>
      <c r="H33" s="203"/>
      <c r="I33" s="155"/>
      <c r="J33" s="96"/>
      <c r="K33" s="155"/>
      <c r="L33" s="174"/>
    </row>
    <row r="34" spans="1:12" ht="18" customHeight="1">
      <c r="A34" s="91"/>
      <c r="B34" s="220"/>
      <c r="C34" s="204"/>
      <c r="D34" s="223"/>
      <c r="E34" s="227"/>
      <c r="F34" s="231"/>
      <c r="G34" s="231"/>
      <c r="H34" s="91"/>
      <c r="I34" s="95"/>
      <c r="J34" s="95"/>
      <c r="K34" s="95"/>
      <c r="L34" s="104"/>
    </row>
    <row r="35" spans="1:12" ht="18" customHeight="1">
      <c r="A35" s="92"/>
      <c r="B35" s="221"/>
      <c r="C35" s="222"/>
      <c r="D35" s="224"/>
      <c r="E35" s="228"/>
      <c r="F35" s="232"/>
      <c r="G35" s="232"/>
      <c r="H35" s="203"/>
      <c r="I35" s="155"/>
      <c r="J35" s="96"/>
      <c r="K35" s="155"/>
      <c r="L35" s="174"/>
    </row>
    <row r="36" spans="1:12" ht="18" customHeight="1">
      <c r="A36" s="91"/>
      <c r="B36" s="220"/>
      <c r="C36" s="204"/>
      <c r="D36" s="223"/>
      <c r="E36" s="227"/>
      <c r="F36" s="231"/>
      <c r="G36" s="231"/>
      <c r="H36" s="91"/>
      <c r="I36" s="95"/>
      <c r="J36" s="95"/>
      <c r="K36" s="95"/>
      <c r="L36" s="104"/>
    </row>
    <row r="37" spans="1:12" ht="18" customHeight="1">
      <c r="A37" s="92"/>
      <c r="B37" s="221"/>
      <c r="C37" s="222"/>
      <c r="D37" s="224"/>
      <c r="E37" s="228"/>
      <c r="F37" s="232"/>
      <c r="G37" s="232"/>
      <c r="H37" s="203"/>
      <c r="I37" s="155"/>
      <c r="J37" s="96"/>
      <c r="K37" s="155"/>
      <c r="L37" s="174"/>
    </row>
    <row r="38" spans="1:12" ht="18" customHeight="1">
      <c r="A38" s="91"/>
      <c r="B38" s="220"/>
      <c r="C38" s="204"/>
      <c r="D38" s="223"/>
      <c r="E38" s="227"/>
      <c r="F38" s="231"/>
      <c r="G38" s="231"/>
      <c r="H38" s="91"/>
      <c r="I38" s="95"/>
      <c r="J38" s="95"/>
      <c r="K38" s="95"/>
      <c r="L38" s="104"/>
    </row>
    <row r="39" spans="1:12" ht="18" customHeight="1">
      <c r="A39" s="92"/>
      <c r="B39" s="221"/>
      <c r="C39" s="222"/>
      <c r="D39" s="224"/>
      <c r="E39" s="228"/>
      <c r="F39" s="232"/>
      <c r="G39" s="232"/>
      <c r="H39" s="203"/>
      <c r="I39" s="155"/>
      <c r="J39" s="96"/>
      <c r="K39" s="155"/>
      <c r="L39" s="174"/>
    </row>
    <row r="40" spans="1:12" ht="18" customHeight="1">
      <c r="A40" s="91"/>
      <c r="B40" s="220"/>
      <c r="C40" s="204"/>
      <c r="D40" s="223"/>
      <c r="E40" s="227"/>
      <c r="F40" s="231"/>
      <c r="G40" s="231"/>
      <c r="H40" s="91"/>
      <c r="I40" s="95"/>
      <c r="J40" s="95"/>
      <c r="K40" s="95"/>
      <c r="L40" s="104"/>
    </row>
    <row r="41" spans="1:12" ht="18" customHeight="1">
      <c r="A41" s="92"/>
      <c r="B41" s="221"/>
      <c r="C41" s="222"/>
      <c r="D41" s="224"/>
      <c r="E41" s="228"/>
      <c r="F41" s="232"/>
      <c r="G41" s="232"/>
      <c r="H41" s="203"/>
      <c r="I41" s="155"/>
      <c r="J41" s="96"/>
      <c r="K41" s="155"/>
      <c r="L41" s="174"/>
    </row>
    <row r="42" spans="1:12" ht="18" customHeight="1">
      <c r="A42" s="91"/>
      <c r="B42" s="220"/>
      <c r="C42" s="204"/>
      <c r="D42" s="223"/>
      <c r="E42" s="227"/>
      <c r="F42" s="231"/>
      <c r="G42" s="231"/>
      <c r="H42" s="91"/>
      <c r="I42" s="95"/>
      <c r="J42" s="95"/>
      <c r="K42" s="95"/>
      <c r="L42" s="104"/>
    </row>
    <row r="43" spans="1:12" ht="18" customHeight="1">
      <c r="A43" s="92"/>
      <c r="B43" s="221"/>
      <c r="C43" s="222"/>
      <c r="D43" s="224"/>
      <c r="E43" s="228"/>
      <c r="F43" s="232"/>
      <c r="G43" s="232"/>
      <c r="H43" s="203"/>
      <c r="I43" s="155"/>
      <c r="J43" s="96"/>
      <c r="K43" s="155"/>
      <c r="L43" s="174"/>
    </row>
  </sheetData>
  <mergeCells count="155">
    <mergeCell ref="A2:L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:B5"/>
    <mergeCell ref="C4:D5"/>
    <mergeCell ref="E4:E5"/>
    <mergeCell ref="F4:F5"/>
    <mergeCell ref="G4:G5"/>
    <mergeCell ref="H4:L5"/>
    <mergeCell ref="C6:D7"/>
    <mergeCell ref="E6:E7"/>
    <mergeCell ref="F6:F7"/>
    <mergeCell ref="G6:G7"/>
    <mergeCell ref="H6:H7"/>
    <mergeCell ref="I6:I7"/>
    <mergeCell ref="J6:J7"/>
    <mergeCell ref="K6:K7"/>
    <mergeCell ref="L6:L7"/>
    <mergeCell ref="C8:D9"/>
    <mergeCell ref="E8:E9"/>
    <mergeCell ref="F8:F9"/>
    <mergeCell ref="G8:G9"/>
    <mergeCell ref="H8:H9"/>
    <mergeCell ref="I8:I9"/>
    <mergeCell ref="J8:J9"/>
    <mergeCell ref="K8:K9"/>
    <mergeCell ref="L8:L9"/>
    <mergeCell ref="C10:D11"/>
    <mergeCell ref="E10:E11"/>
    <mergeCell ref="F10:F11"/>
    <mergeCell ref="G10:G11"/>
    <mergeCell ref="H10:H11"/>
    <mergeCell ref="I10:I11"/>
    <mergeCell ref="J10:J11"/>
    <mergeCell ref="K10:K11"/>
    <mergeCell ref="L10:L11"/>
    <mergeCell ref="C12:D13"/>
    <mergeCell ref="E12:E13"/>
    <mergeCell ref="F12:F13"/>
    <mergeCell ref="G12:G13"/>
    <mergeCell ref="H12:H13"/>
    <mergeCell ref="I12:I13"/>
    <mergeCell ref="J12:J13"/>
    <mergeCell ref="K12:K13"/>
    <mergeCell ref="L12:L13"/>
    <mergeCell ref="C14:D15"/>
    <mergeCell ref="E14:E15"/>
    <mergeCell ref="F14:F15"/>
    <mergeCell ref="G14:G15"/>
    <mergeCell ref="H14:H15"/>
    <mergeCell ref="I14:I15"/>
    <mergeCell ref="J14:J15"/>
    <mergeCell ref="K14:K15"/>
    <mergeCell ref="L14:L15"/>
    <mergeCell ref="C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8:B19"/>
    <mergeCell ref="C18:D19"/>
    <mergeCell ref="E18:E19"/>
    <mergeCell ref="F18:F19"/>
    <mergeCell ref="G18:G19"/>
    <mergeCell ref="H18:H19"/>
    <mergeCell ref="I18:I19"/>
    <mergeCell ref="J18:J19"/>
    <mergeCell ref="K18:K19"/>
    <mergeCell ref="L18:L19"/>
    <mergeCell ref="C20:D21"/>
    <mergeCell ref="E20:E21"/>
    <mergeCell ref="F20:F21"/>
    <mergeCell ref="G20:G21"/>
    <mergeCell ref="C22:D23"/>
    <mergeCell ref="E22:E23"/>
    <mergeCell ref="F22:F23"/>
    <mergeCell ref="G22:G23"/>
    <mergeCell ref="C24:D25"/>
    <mergeCell ref="E24:E25"/>
    <mergeCell ref="F24:F25"/>
    <mergeCell ref="G24:G25"/>
    <mergeCell ref="C26:D27"/>
    <mergeCell ref="E26:E27"/>
    <mergeCell ref="F26:F27"/>
    <mergeCell ref="G26:G27"/>
    <mergeCell ref="C28:D29"/>
    <mergeCell ref="E28:E29"/>
    <mergeCell ref="F28:F29"/>
    <mergeCell ref="G28:G29"/>
    <mergeCell ref="C30:D31"/>
    <mergeCell ref="E30:E31"/>
    <mergeCell ref="F30:F31"/>
    <mergeCell ref="G30:G31"/>
    <mergeCell ref="C32:D33"/>
    <mergeCell ref="E32:E33"/>
    <mergeCell ref="F32:F33"/>
    <mergeCell ref="G32:G33"/>
    <mergeCell ref="C34:D35"/>
    <mergeCell ref="E34:E35"/>
    <mergeCell ref="F34:F35"/>
    <mergeCell ref="G34:G35"/>
    <mergeCell ref="C36:D37"/>
    <mergeCell ref="E36:E37"/>
    <mergeCell ref="F36:F37"/>
    <mergeCell ref="G36:G37"/>
    <mergeCell ref="C38:D39"/>
    <mergeCell ref="E38:E39"/>
    <mergeCell ref="F38:F39"/>
    <mergeCell ref="G38:G39"/>
    <mergeCell ref="C40:D41"/>
    <mergeCell ref="E40:E41"/>
    <mergeCell ref="F40:F41"/>
    <mergeCell ref="G40:G41"/>
    <mergeCell ref="C42:D43"/>
    <mergeCell ref="E42:E43"/>
    <mergeCell ref="F42:F43"/>
    <mergeCell ref="G42:G43"/>
  </mergeCells>
  <phoneticPr fontId="27" type="Hiragana"/>
  <pageMargins left="1.0236220472440944" right="0.35433070866141736" top="0.47244094488188981" bottom="0.23622047244094491" header="0.43307086614173229" footer="0.23622047244094491"/>
  <pageSetup paperSize="9" fitToWidth="1" fitToHeight="1" orientation="landscape" usePrinterDefaults="1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2">
    <tabColor indexed="31"/>
  </sheetPr>
  <dimension ref="A2:R81"/>
  <sheetViews>
    <sheetView view="pageBreakPreview" zoomScaleSheetLayoutView="100" workbookViewId="0">
      <selection activeCell="G10" sqref="G10:G11"/>
    </sheetView>
  </sheetViews>
  <sheetFormatPr defaultRowHeight="13.5"/>
  <cols>
    <col min="1" max="1" width="20.75390625" style="53" customWidth="1"/>
    <col min="2" max="2" width="19.50390625" style="53" customWidth="1"/>
    <col min="3" max="4" width="3.875" style="53" customWidth="1"/>
    <col min="5" max="5" width="9.50390625" style="53" customWidth="1"/>
    <col min="6" max="6" width="17.375" style="53" customWidth="1"/>
    <col min="7" max="7" width="17.875" style="53" customWidth="1"/>
    <col min="8" max="8" width="11.375" style="53" customWidth="1"/>
    <col min="9" max="9" width="3.75390625" style="53" customWidth="1"/>
    <col min="10" max="10" width="9.75390625" style="53" bestFit="1" customWidth="1"/>
    <col min="11" max="11" width="3.50390625" style="53" customWidth="1"/>
    <col min="12" max="13" width="10.25390625" style="53" customWidth="1"/>
    <col min="14" max="14" width="10.875" style="53" customWidth="1"/>
    <col min="15" max="16384" width="9.00390625" style="53" bestFit="1" customWidth="1"/>
  </cols>
  <sheetData>
    <row r="2" spans="1:13" ht="27.75" customHeight="1">
      <c r="A2" s="61" t="s">
        <v>42</v>
      </c>
      <c r="B2" s="61"/>
      <c r="C2" s="61"/>
      <c r="D2" s="61"/>
      <c r="E2" s="61"/>
      <c r="F2" s="61"/>
      <c r="G2" s="61"/>
      <c r="H2" s="61"/>
      <c r="I2" s="53"/>
      <c r="J2" s="53"/>
      <c r="K2" s="53"/>
      <c r="L2" s="53"/>
      <c r="M2" s="53"/>
    </row>
    <row r="3" spans="1:13">
      <c r="L3" s="101"/>
      <c r="M3" s="101"/>
    </row>
    <row r="4" spans="1:13" ht="17.45" customHeight="1">
      <c r="A4" s="113" t="s">
        <v>16</v>
      </c>
      <c r="B4" s="113"/>
      <c r="C4" s="113" t="s">
        <v>34</v>
      </c>
      <c r="D4" s="113"/>
      <c r="E4" s="113" t="s">
        <v>23</v>
      </c>
      <c r="F4" s="113" t="s">
        <v>32</v>
      </c>
      <c r="G4" s="113" t="s">
        <v>31</v>
      </c>
      <c r="H4" s="141" t="s">
        <v>11</v>
      </c>
      <c r="I4" s="153"/>
      <c r="J4" s="153"/>
      <c r="K4" s="153"/>
      <c r="L4" s="153"/>
      <c r="M4" s="94"/>
    </row>
    <row r="5" spans="1:13" ht="17.45" customHeight="1">
      <c r="A5" s="114"/>
      <c r="B5" s="114"/>
      <c r="C5" s="114"/>
      <c r="D5" s="114"/>
      <c r="E5" s="114"/>
      <c r="F5" s="114"/>
      <c r="G5" s="114"/>
      <c r="H5" s="142"/>
      <c r="I5" s="154"/>
      <c r="J5" s="154"/>
      <c r="K5" s="154"/>
      <c r="L5" s="154"/>
      <c r="M5" s="94"/>
    </row>
    <row r="6" spans="1:13" ht="17.45" customHeight="1">
      <c r="A6" s="239" t="s">
        <v>6</v>
      </c>
      <c r="B6" s="242"/>
      <c r="C6" s="130"/>
      <c r="D6" s="248"/>
      <c r="E6" s="134"/>
      <c r="F6" s="154"/>
      <c r="G6" s="154"/>
      <c r="H6" s="98"/>
      <c r="I6" s="98"/>
      <c r="J6" s="98"/>
      <c r="K6" s="98"/>
      <c r="L6" s="107"/>
      <c r="M6" s="98"/>
    </row>
    <row r="7" spans="1:13" ht="17.45" customHeight="1">
      <c r="A7" s="240"/>
      <c r="B7" s="243"/>
      <c r="C7" s="71"/>
      <c r="D7" s="71"/>
      <c r="E7" s="132"/>
      <c r="F7" s="76"/>
      <c r="G7" s="76"/>
      <c r="H7" s="98"/>
      <c r="I7" s="98"/>
      <c r="J7" s="98"/>
      <c r="K7" s="98"/>
      <c r="L7" s="107"/>
      <c r="M7" s="98"/>
    </row>
    <row r="8" spans="1:13" ht="17.45" customHeight="1">
      <c r="A8" s="91" t="s">
        <v>105</v>
      </c>
      <c r="B8" s="191"/>
      <c r="C8" s="70" t="s">
        <v>45</v>
      </c>
      <c r="D8" s="70"/>
      <c r="E8" s="77">
        <v>1</v>
      </c>
      <c r="F8" s="77"/>
      <c r="G8" s="77">
        <f>設計内訳明細!J42</f>
        <v>419212.2</v>
      </c>
      <c r="H8" s="249" t="s">
        <v>106</v>
      </c>
      <c r="I8" s="156">
        <v>1</v>
      </c>
      <c r="J8" s="251" t="s">
        <v>70</v>
      </c>
      <c r="K8" s="156"/>
      <c r="L8" s="170"/>
      <c r="M8" s="254"/>
    </row>
    <row r="9" spans="1:13" ht="17.45" customHeight="1">
      <c r="A9" s="118" t="s">
        <v>95</v>
      </c>
      <c r="B9" s="192"/>
      <c r="C9" s="70"/>
      <c r="D9" s="70"/>
      <c r="E9" s="77"/>
      <c r="F9" s="77"/>
      <c r="G9" s="77"/>
      <c r="H9" s="250"/>
      <c r="I9" s="156"/>
      <c r="J9" s="251"/>
      <c r="K9" s="156"/>
      <c r="L9" s="170"/>
      <c r="M9" s="254"/>
    </row>
    <row r="10" spans="1:13" ht="17.45" customHeight="1">
      <c r="A10" s="91" t="s">
        <v>107</v>
      </c>
      <c r="B10" s="191"/>
      <c r="C10" s="70" t="s">
        <v>45</v>
      </c>
      <c r="D10" s="70"/>
      <c r="E10" s="69">
        <v>1</v>
      </c>
      <c r="F10" s="77"/>
      <c r="G10" s="77">
        <f>設計内訳明細!J85</f>
        <v>902361.6</v>
      </c>
      <c r="H10" s="249" t="s">
        <v>106</v>
      </c>
      <c r="I10" s="156">
        <f>I8+1</f>
        <v>2</v>
      </c>
      <c r="J10" s="251" t="s">
        <v>70</v>
      </c>
      <c r="K10" s="156"/>
      <c r="L10" s="170"/>
      <c r="M10" s="254"/>
    </row>
    <row r="11" spans="1:13" ht="17.45" customHeight="1">
      <c r="A11" s="118" t="s">
        <v>95</v>
      </c>
      <c r="B11" s="192"/>
      <c r="C11" s="70"/>
      <c r="D11" s="70"/>
      <c r="E11" s="69"/>
      <c r="F11" s="77"/>
      <c r="G11" s="77"/>
      <c r="H11" s="250"/>
      <c r="I11" s="156"/>
      <c r="J11" s="251"/>
      <c r="K11" s="156"/>
      <c r="L11" s="170"/>
      <c r="M11" s="254"/>
    </row>
    <row r="12" spans="1:13" ht="17.45" customHeight="1">
      <c r="A12" s="91" t="s">
        <v>84</v>
      </c>
      <c r="B12" s="191"/>
      <c r="C12" s="70" t="s">
        <v>5</v>
      </c>
      <c r="D12" s="70"/>
      <c r="E12" s="69">
        <v>1</v>
      </c>
      <c r="F12" s="77"/>
      <c r="G12" s="77">
        <f>設計内訳明細!J128</f>
        <v>423200</v>
      </c>
      <c r="H12" s="249" t="s">
        <v>106</v>
      </c>
      <c r="I12" s="156">
        <f>I10+1</f>
        <v>3</v>
      </c>
      <c r="J12" s="251" t="s">
        <v>70</v>
      </c>
      <c r="K12" s="156"/>
      <c r="L12" s="170"/>
      <c r="M12" s="254"/>
    </row>
    <row r="13" spans="1:13" ht="17.45" customHeight="1">
      <c r="A13" s="118"/>
      <c r="B13" s="192"/>
      <c r="C13" s="70"/>
      <c r="D13" s="70"/>
      <c r="E13" s="69"/>
      <c r="F13" s="77"/>
      <c r="G13" s="77"/>
      <c r="H13" s="250"/>
      <c r="I13" s="156"/>
      <c r="J13" s="251"/>
      <c r="K13" s="156"/>
      <c r="L13" s="170"/>
      <c r="M13" s="254"/>
    </row>
    <row r="14" spans="1:13" ht="17.45" customHeight="1">
      <c r="A14" s="91" t="s">
        <v>108</v>
      </c>
      <c r="B14" s="191"/>
      <c r="C14" s="70" t="s">
        <v>45</v>
      </c>
      <c r="D14" s="70"/>
      <c r="E14" s="69">
        <v>1</v>
      </c>
      <c r="F14" s="77"/>
      <c r="G14" s="77">
        <f>設計内訳明細!J171</f>
        <v>150800</v>
      </c>
      <c r="H14" s="249" t="s">
        <v>106</v>
      </c>
      <c r="I14" s="156">
        <f>I12+1</f>
        <v>4</v>
      </c>
      <c r="J14" s="251" t="s">
        <v>70</v>
      </c>
      <c r="K14" s="156"/>
      <c r="L14" s="170"/>
      <c r="M14" s="254"/>
    </row>
    <row r="15" spans="1:13" ht="17.45" customHeight="1">
      <c r="A15" s="118"/>
      <c r="B15" s="192"/>
      <c r="C15" s="70"/>
      <c r="D15" s="70"/>
      <c r="E15" s="69"/>
      <c r="F15" s="77"/>
      <c r="G15" s="77"/>
      <c r="H15" s="250"/>
      <c r="I15" s="156"/>
      <c r="J15" s="251"/>
      <c r="K15" s="156"/>
      <c r="L15" s="170"/>
      <c r="M15" s="254"/>
    </row>
    <row r="16" spans="1:13" ht="17.45" customHeight="1">
      <c r="A16" s="91" t="s">
        <v>96</v>
      </c>
      <c r="B16" s="191"/>
      <c r="C16" s="70" t="s">
        <v>45</v>
      </c>
      <c r="D16" s="70"/>
      <c r="E16" s="69">
        <v>1</v>
      </c>
      <c r="F16" s="77"/>
      <c r="G16" s="77">
        <f>設計内訳明細!J214</f>
        <v>378500</v>
      </c>
      <c r="H16" s="249" t="s">
        <v>106</v>
      </c>
      <c r="I16" s="156">
        <f>I14+1</f>
        <v>5</v>
      </c>
      <c r="J16" s="251" t="s">
        <v>70</v>
      </c>
      <c r="K16" s="156"/>
      <c r="L16" s="170"/>
      <c r="M16" s="254"/>
    </row>
    <row r="17" spans="1:18" ht="17.45" customHeight="1">
      <c r="A17" s="92" t="s">
        <v>25</v>
      </c>
      <c r="B17" s="124"/>
      <c r="C17" s="70"/>
      <c r="D17" s="70"/>
      <c r="E17" s="69"/>
      <c r="F17" s="77"/>
      <c r="G17" s="140"/>
      <c r="H17" s="250"/>
      <c r="I17" s="156"/>
      <c r="J17" s="251"/>
      <c r="K17" s="156"/>
      <c r="L17" s="170"/>
      <c r="M17" s="254"/>
    </row>
    <row r="18" spans="1:18" ht="17.45" customHeight="1">
      <c r="A18" s="91" t="s">
        <v>109</v>
      </c>
      <c r="B18" s="191"/>
      <c r="C18" s="70" t="s">
        <v>111</v>
      </c>
      <c r="D18" s="70"/>
      <c r="E18" s="69">
        <v>1</v>
      </c>
      <c r="F18" s="77"/>
      <c r="G18" s="77">
        <f>設計内訳明細!J257</f>
        <v>54900</v>
      </c>
      <c r="H18" s="249" t="s">
        <v>106</v>
      </c>
      <c r="I18" s="156">
        <f>I16+1</f>
        <v>6</v>
      </c>
      <c r="J18" s="251" t="s">
        <v>70</v>
      </c>
      <c r="K18" s="156"/>
      <c r="L18" s="170"/>
      <c r="M18" s="254"/>
    </row>
    <row r="19" spans="1:18" ht="17.45" customHeight="1">
      <c r="A19" s="92"/>
      <c r="B19" s="124"/>
      <c r="C19" s="70"/>
      <c r="D19" s="70"/>
      <c r="E19" s="69"/>
      <c r="F19" s="77"/>
      <c r="G19" s="140"/>
      <c r="H19" s="250"/>
      <c r="I19" s="156"/>
      <c r="J19" s="251"/>
      <c r="K19" s="156"/>
      <c r="L19" s="170"/>
      <c r="M19" s="254"/>
    </row>
    <row r="20" spans="1:18" ht="17.45" customHeight="1">
      <c r="A20" s="120" t="s">
        <v>81</v>
      </c>
      <c r="B20" s="127"/>
      <c r="C20" s="131"/>
      <c r="D20" s="70"/>
      <c r="E20" s="136"/>
      <c r="F20" s="77"/>
      <c r="G20" s="77">
        <f>SUM(G8:G19)</f>
        <v>2328973.7999999998</v>
      </c>
      <c r="H20" s="144"/>
      <c r="I20" s="156"/>
      <c r="J20" s="161"/>
      <c r="K20" s="156"/>
      <c r="L20" s="170"/>
      <c r="M20" s="254"/>
    </row>
    <row r="21" spans="1:18" ht="17.45" customHeight="1">
      <c r="A21" s="121"/>
      <c r="B21" s="127"/>
      <c r="C21" s="131"/>
      <c r="D21" s="70"/>
      <c r="E21" s="136"/>
      <c r="F21" s="77"/>
      <c r="G21" s="77"/>
      <c r="H21" s="145"/>
      <c r="I21" s="156"/>
      <c r="J21" s="161"/>
      <c r="K21" s="156"/>
      <c r="L21" s="170"/>
      <c r="M21" s="254"/>
    </row>
    <row r="22" spans="1:18" ht="18" customHeight="1">
      <c r="A22" s="120" t="s">
        <v>112</v>
      </c>
      <c r="B22" s="127"/>
      <c r="C22" s="70" t="s">
        <v>5</v>
      </c>
      <c r="D22" s="70"/>
      <c r="E22" s="77">
        <v>1</v>
      </c>
      <c r="F22" s="77"/>
      <c r="G22" s="77">
        <f>L22</f>
        <v>14672</v>
      </c>
      <c r="H22" s="144">
        <f>設計業務費内訳表!G20</f>
        <v>2328973.7999999998</v>
      </c>
      <c r="I22" s="156" t="s">
        <v>15</v>
      </c>
      <c r="J22" s="163">
        <v>6.3e-003</v>
      </c>
      <c r="K22" s="156" t="s">
        <v>39</v>
      </c>
      <c r="L22" s="170">
        <f>ROUNDDOWN(H22*J22,0)</f>
        <v>14672</v>
      </c>
    </row>
    <row r="23" spans="1:18" ht="18" customHeight="1">
      <c r="A23" s="121"/>
      <c r="B23" s="127"/>
      <c r="C23" s="70"/>
      <c r="D23" s="70"/>
      <c r="E23" s="77"/>
      <c r="F23" s="77"/>
      <c r="G23" s="77"/>
      <c r="H23" s="145"/>
      <c r="I23" s="156"/>
      <c r="J23" s="163"/>
      <c r="K23" s="156"/>
      <c r="L23" s="170"/>
      <c r="M23" s="53"/>
      <c r="N23" s="182"/>
    </row>
    <row r="24" spans="1:18" ht="17.45" customHeight="1">
      <c r="A24" s="119" t="s">
        <v>113</v>
      </c>
      <c r="B24" s="126"/>
      <c r="C24" s="131" t="s">
        <v>5</v>
      </c>
      <c r="D24" s="70"/>
      <c r="E24" s="69">
        <v>1</v>
      </c>
      <c r="F24" s="77"/>
      <c r="G24" s="77">
        <f>ROUNDDOWN(L25,-3)</f>
        <v>225000</v>
      </c>
      <c r="H24" s="148">
        <v>6.9</v>
      </c>
      <c r="I24" s="158" t="s">
        <v>15</v>
      </c>
      <c r="J24" s="164">
        <f>ROUNDDOWN((G20*0.001),0)</f>
        <v>2328</v>
      </c>
      <c r="K24" s="158" t="s">
        <v>39</v>
      </c>
      <c r="L24" s="172">
        <f>ROUNDDOWN(H24*J24^0.45,0)</f>
        <v>225</v>
      </c>
      <c r="M24" s="177"/>
      <c r="N24" s="183">
        <v>3.5</v>
      </c>
      <c r="O24" s="184" t="s">
        <v>15</v>
      </c>
      <c r="P24" s="185">
        <f>J24</f>
        <v>2328</v>
      </c>
      <c r="Q24" s="184" t="s">
        <v>39</v>
      </c>
      <c r="R24" s="186">
        <f>ROUNDDOWN(N24*P24^0.43,0)</f>
        <v>98</v>
      </c>
    </row>
    <row r="25" spans="1:18" ht="17.45" customHeight="1">
      <c r="A25" s="119"/>
      <c r="B25" s="126"/>
      <c r="C25" s="131"/>
      <c r="D25" s="70"/>
      <c r="E25" s="69"/>
      <c r="F25" s="77"/>
      <c r="G25" s="77"/>
      <c r="H25" s="149">
        <f>L24</f>
        <v>225</v>
      </c>
      <c r="I25" s="159" t="s">
        <v>15</v>
      </c>
      <c r="J25" s="165">
        <v>1000</v>
      </c>
      <c r="K25" s="159" t="s">
        <v>39</v>
      </c>
      <c r="L25" s="173">
        <f>H25*J25</f>
        <v>225000</v>
      </c>
      <c r="M25" s="178"/>
      <c r="N25" s="149">
        <f>R24</f>
        <v>98</v>
      </c>
      <c r="O25" s="159" t="s">
        <v>15</v>
      </c>
      <c r="P25" s="165">
        <v>1000</v>
      </c>
      <c r="Q25" s="159" t="s">
        <v>39</v>
      </c>
      <c r="R25" s="173">
        <f>N25*P25</f>
        <v>98000</v>
      </c>
    </row>
    <row r="26" spans="1:18" ht="17.25" customHeight="1">
      <c r="A26" s="119" t="s">
        <v>8</v>
      </c>
      <c r="B26" s="126"/>
      <c r="C26" s="131"/>
      <c r="D26" s="71"/>
      <c r="E26" s="69"/>
      <c r="F26" s="77"/>
      <c r="G26" s="77">
        <f>SUM(G22:G25)</f>
        <v>239672</v>
      </c>
      <c r="H26" s="88"/>
      <c r="I26" s="98"/>
      <c r="J26" s="98"/>
      <c r="K26" s="98"/>
      <c r="L26" s="107"/>
      <c r="M26" s="98"/>
    </row>
    <row r="27" spans="1:18" ht="17.45" customHeight="1">
      <c r="A27" s="119"/>
      <c r="B27" s="126"/>
      <c r="C27" s="245"/>
      <c r="D27" s="71"/>
      <c r="E27" s="65"/>
      <c r="F27" s="65"/>
      <c r="G27" s="65"/>
      <c r="H27" s="88"/>
      <c r="I27" s="98"/>
      <c r="J27" s="98"/>
      <c r="K27" s="98"/>
      <c r="L27" s="107"/>
      <c r="M27" s="98"/>
    </row>
    <row r="28" spans="1:18" ht="17.45" customHeight="1">
      <c r="A28" s="120" t="s">
        <v>114</v>
      </c>
      <c r="B28" s="127"/>
      <c r="C28" s="131"/>
      <c r="D28" s="70"/>
      <c r="E28" s="77"/>
      <c r="F28" s="77"/>
      <c r="G28" s="77">
        <f>G20+G26</f>
        <v>2568645.7999999998</v>
      </c>
      <c r="H28" s="144"/>
      <c r="I28" s="156"/>
      <c r="J28" s="166"/>
      <c r="K28" s="156"/>
      <c r="L28" s="170"/>
      <c r="M28" s="254"/>
    </row>
    <row r="29" spans="1:18" ht="17.45" customHeight="1">
      <c r="A29" s="121"/>
      <c r="B29" s="127"/>
      <c r="C29" s="131"/>
      <c r="D29" s="70"/>
      <c r="E29" s="77"/>
      <c r="F29" s="77"/>
      <c r="G29" s="77"/>
      <c r="H29" s="145"/>
      <c r="I29" s="156"/>
      <c r="J29" s="166"/>
      <c r="K29" s="156"/>
      <c r="L29" s="170"/>
      <c r="M29" s="254"/>
      <c r="N29" s="53" t="s">
        <v>64</v>
      </c>
    </row>
    <row r="30" spans="1:18" ht="17.45" customHeight="1">
      <c r="A30" s="120" t="s">
        <v>115</v>
      </c>
      <c r="B30" s="127"/>
      <c r="C30" s="131" t="s">
        <v>5</v>
      </c>
      <c r="D30" s="70"/>
      <c r="E30" s="69">
        <v>1</v>
      </c>
      <c r="F30" s="77"/>
      <c r="G30" s="77">
        <f>ROUNDDOWN(L30,0)</f>
        <v>1254152</v>
      </c>
      <c r="H30" s="144">
        <f>G20</f>
        <v>2328973.7999999998</v>
      </c>
      <c r="I30" s="156" t="s">
        <v>15</v>
      </c>
      <c r="J30" s="163">
        <f>ROUND(0.35/(1-0.35),4)</f>
        <v>0.53849999999999998</v>
      </c>
      <c r="K30" s="156" t="s">
        <v>39</v>
      </c>
      <c r="L30" s="252">
        <f>ROUNDDOWN(H30*J30,0)</f>
        <v>1254152</v>
      </c>
      <c r="M30" s="255"/>
      <c r="N30" s="111">
        <f>G30*0.9</f>
        <v>1128736.8</v>
      </c>
    </row>
    <row r="31" spans="1:18" ht="17.45" customHeight="1">
      <c r="A31" s="121"/>
      <c r="B31" s="127"/>
      <c r="C31" s="131"/>
      <c r="D31" s="70"/>
      <c r="E31" s="69"/>
      <c r="F31" s="77"/>
      <c r="G31" s="77"/>
      <c r="H31" s="145"/>
      <c r="I31" s="156"/>
      <c r="J31" s="163"/>
      <c r="K31" s="156"/>
      <c r="L31" s="253"/>
      <c r="M31" s="255"/>
      <c r="N31" s="111"/>
    </row>
    <row r="32" spans="1:18" ht="17.45" customHeight="1">
      <c r="A32" s="123" t="s">
        <v>38</v>
      </c>
      <c r="B32" s="244"/>
      <c r="C32" s="131" t="s">
        <v>5</v>
      </c>
      <c r="D32" s="70"/>
      <c r="E32" s="69">
        <v>1</v>
      </c>
      <c r="F32" s="77"/>
      <c r="G32" s="80">
        <f>G28+G30</f>
        <v>3822797.8</v>
      </c>
      <c r="H32" s="144"/>
      <c r="I32" s="156"/>
      <c r="J32" s="166"/>
      <c r="K32" s="156"/>
      <c r="L32" s="252"/>
      <c r="M32" s="255"/>
      <c r="N32" s="65"/>
    </row>
    <row r="33" spans="1:14" ht="17.45" customHeight="1">
      <c r="A33" s="241"/>
      <c r="B33" s="244"/>
      <c r="C33" s="131"/>
      <c r="D33" s="70"/>
      <c r="E33" s="69"/>
      <c r="F33" s="77"/>
      <c r="G33" s="80"/>
      <c r="H33" s="145"/>
      <c r="I33" s="156"/>
      <c r="J33" s="166"/>
      <c r="K33" s="156"/>
      <c r="L33" s="253"/>
      <c r="M33" s="255"/>
      <c r="N33" s="65"/>
    </row>
    <row r="34" spans="1:14" ht="17.45" customHeight="1">
      <c r="A34" s="120" t="s">
        <v>116</v>
      </c>
      <c r="B34" s="127"/>
      <c r="C34" s="131" t="s">
        <v>5</v>
      </c>
      <c r="D34" s="70"/>
      <c r="E34" s="69">
        <v>1</v>
      </c>
      <c r="F34" s="77"/>
      <c r="G34" s="77">
        <f>ROUNDDOWN(L34,0)</f>
        <v>2058576</v>
      </c>
      <c r="H34" s="144">
        <f>G32</f>
        <v>3822797.8</v>
      </c>
      <c r="I34" s="156" t="s">
        <v>15</v>
      </c>
      <c r="J34" s="163">
        <f>ROUND(0.35/(1-0.35),4)</f>
        <v>0.53849999999999998</v>
      </c>
      <c r="K34" s="156" t="s">
        <v>39</v>
      </c>
      <c r="L34" s="170">
        <f>ROUNDDOWN(H34*J34,0)</f>
        <v>2058576</v>
      </c>
      <c r="M34" s="256"/>
      <c r="N34" s="111">
        <f>G34*0.48</f>
        <v>988116.48</v>
      </c>
    </row>
    <row r="35" spans="1:14" ht="17.45" customHeight="1">
      <c r="A35" s="121"/>
      <c r="B35" s="127"/>
      <c r="C35" s="131"/>
      <c r="D35" s="70"/>
      <c r="E35" s="69"/>
      <c r="F35" s="77"/>
      <c r="G35" s="77"/>
      <c r="H35" s="145"/>
      <c r="I35" s="156"/>
      <c r="J35" s="163"/>
      <c r="K35" s="156"/>
      <c r="L35" s="170"/>
      <c r="M35" s="256"/>
      <c r="N35" s="111"/>
    </row>
    <row r="36" spans="1:14" ht="17.45" customHeight="1">
      <c r="A36" s="122" t="s">
        <v>110</v>
      </c>
      <c r="B36" s="128"/>
      <c r="C36" s="131"/>
      <c r="D36" s="70"/>
      <c r="E36" s="69"/>
      <c r="F36" s="77"/>
      <c r="G36" s="80">
        <f>ROUNDDOWN(H36*-1,-4)</f>
        <v>5880000</v>
      </c>
      <c r="H36" s="152">
        <f>(G32+G34)*-1</f>
        <v>-5881373.8</v>
      </c>
      <c r="I36" s="156"/>
      <c r="J36" s="167"/>
      <c r="K36" s="156"/>
      <c r="L36" s="170"/>
      <c r="M36" s="256"/>
      <c r="N36" s="81">
        <f>ROUNDDOWN(G28+N30+N34,-3)</f>
        <v>4685000</v>
      </c>
    </row>
    <row r="37" spans="1:14" ht="17.45" customHeight="1">
      <c r="A37" s="122"/>
      <c r="B37" s="128"/>
      <c r="C37" s="131"/>
      <c r="D37" s="70"/>
      <c r="E37" s="69"/>
      <c r="F37" s="77"/>
      <c r="G37" s="80"/>
      <c r="H37" s="152"/>
      <c r="I37" s="156"/>
      <c r="J37" s="168"/>
      <c r="K37" s="156"/>
      <c r="L37" s="170"/>
      <c r="M37" s="256"/>
      <c r="N37" s="66"/>
    </row>
    <row r="38" spans="1:14" ht="17.45" customHeight="1">
      <c r="A38" s="122"/>
      <c r="B38" s="128"/>
      <c r="C38" s="131"/>
      <c r="D38" s="70"/>
      <c r="E38" s="69"/>
      <c r="F38" s="77"/>
      <c r="G38" s="80"/>
      <c r="H38" s="91"/>
      <c r="I38" s="95"/>
      <c r="J38" s="95"/>
      <c r="K38" s="95"/>
      <c r="L38" s="104"/>
      <c r="M38" s="98"/>
    </row>
    <row r="39" spans="1:14" ht="17.45" customHeight="1">
      <c r="A39" s="122"/>
      <c r="B39" s="128"/>
      <c r="C39" s="131"/>
      <c r="D39" s="70"/>
      <c r="E39" s="69"/>
      <c r="F39" s="77"/>
      <c r="G39" s="80"/>
      <c r="H39" s="92"/>
      <c r="I39" s="96"/>
      <c r="J39" s="96"/>
      <c r="K39" s="96"/>
      <c r="L39" s="105"/>
      <c r="M39" s="98"/>
    </row>
    <row r="40" spans="1:14" ht="17.45" customHeight="1">
      <c r="A40" s="122"/>
      <c r="B40" s="128"/>
      <c r="C40" s="131"/>
      <c r="D40" s="70"/>
      <c r="E40" s="69"/>
      <c r="F40" s="77"/>
      <c r="G40" s="80"/>
      <c r="H40" s="91"/>
      <c r="I40" s="95"/>
      <c r="J40" s="95"/>
      <c r="K40" s="95"/>
      <c r="L40" s="104"/>
      <c r="M40" s="98"/>
    </row>
    <row r="41" spans="1:14" ht="17.45" customHeight="1">
      <c r="A41" s="122"/>
      <c r="B41" s="128"/>
      <c r="C41" s="131"/>
      <c r="D41" s="70"/>
      <c r="E41" s="69"/>
      <c r="F41" s="77"/>
      <c r="G41" s="80"/>
      <c r="H41" s="92"/>
      <c r="I41" s="96"/>
      <c r="J41" s="96"/>
      <c r="K41" s="96"/>
      <c r="L41" s="105"/>
      <c r="M41" s="98"/>
    </row>
    <row r="42" spans="1:14" ht="17.45" customHeight="1">
      <c r="A42" s="122"/>
      <c r="B42" s="128"/>
      <c r="C42" s="131"/>
      <c r="D42" s="70"/>
      <c r="E42" s="69"/>
      <c r="F42" s="77"/>
      <c r="G42" s="80"/>
      <c r="H42" s="91"/>
      <c r="I42" s="95"/>
      <c r="J42" s="95"/>
      <c r="K42" s="95"/>
      <c r="L42" s="104"/>
      <c r="M42" s="98"/>
    </row>
    <row r="43" spans="1:14" ht="17.45" customHeight="1">
      <c r="A43" s="122"/>
      <c r="B43" s="128"/>
      <c r="C43" s="131"/>
      <c r="D43" s="70"/>
      <c r="E43" s="69"/>
      <c r="F43" s="77"/>
      <c r="G43" s="80"/>
      <c r="H43" s="92"/>
      <c r="I43" s="96"/>
      <c r="J43" s="96"/>
      <c r="K43" s="96"/>
      <c r="L43" s="105"/>
      <c r="M43" s="98"/>
    </row>
    <row r="44" spans="1:14" ht="17.45" customHeight="1">
      <c r="A44" s="123"/>
      <c r="B44" s="127"/>
      <c r="C44" s="246"/>
      <c r="D44" s="132"/>
      <c r="E44" s="76"/>
      <c r="F44" s="76"/>
      <c r="G44" s="80"/>
      <c r="H44" s="91"/>
      <c r="I44" s="95"/>
      <c r="J44" s="95"/>
      <c r="K44" s="95"/>
      <c r="L44" s="104"/>
      <c r="M44" s="98"/>
    </row>
    <row r="45" spans="1:14" ht="17.45" customHeight="1">
      <c r="A45" s="121"/>
      <c r="B45" s="127"/>
      <c r="C45" s="247"/>
      <c r="D45" s="132"/>
      <c r="E45" s="137"/>
      <c r="F45" s="137"/>
      <c r="G45" s="65"/>
      <c r="H45" s="92"/>
      <c r="I45" s="96"/>
      <c r="J45" s="96"/>
      <c r="K45" s="96"/>
      <c r="L45" s="105"/>
      <c r="M45" s="98"/>
    </row>
    <row r="46" spans="1:14" ht="17.45" customHeight="1">
      <c r="A46" s="119"/>
      <c r="B46" s="126"/>
      <c r="C46" s="70"/>
      <c r="D46" s="70"/>
      <c r="E46" s="69"/>
      <c r="F46" s="77"/>
      <c r="G46" s="77"/>
      <c r="H46" s="91"/>
      <c r="I46" s="95"/>
      <c r="J46" s="95"/>
      <c r="K46" s="95"/>
      <c r="L46" s="104"/>
      <c r="M46" s="98"/>
    </row>
    <row r="47" spans="1:14" ht="17.45" customHeight="1">
      <c r="A47" s="119"/>
      <c r="B47" s="126"/>
      <c r="C47" s="70"/>
      <c r="D47" s="70"/>
      <c r="E47" s="69"/>
      <c r="F47" s="77"/>
      <c r="G47" s="77"/>
      <c r="H47" s="92"/>
      <c r="I47" s="96"/>
      <c r="J47" s="96"/>
      <c r="K47" s="96"/>
      <c r="L47" s="105"/>
      <c r="M47" s="98"/>
    </row>
    <row r="48" spans="1:14" ht="17.45" customHeight="1">
      <c r="A48" s="119"/>
      <c r="B48" s="126"/>
      <c r="C48" s="70"/>
      <c r="D48" s="70"/>
      <c r="E48" s="69"/>
      <c r="F48" s="77"/>
      <c r="G48" s="77"/>
      <c r="H48" s="91"/>
      <c r="I48" s="95"/>
      <c r="J48" s="95"/>
      <c r="K48" s="95"/>
      <c r="L48" s="104"/>
      <c r="M48" s="98"/>
    </row>
    <row r="49" spans="1:13" ht="17.45" customHeight="1">
      <c r="A49" s="119"/>
      <c r="B49" s="126"/>
      <c r="C49" s="70"/>
      <c r="D49" s="70"/>
      <c r="E49" s="69"/>
      <c r="F49" s="77"/>
      <c r="G49" s="77"/>
      <c r="H49" s="92"/>
      <c r="I49" s="96"/>
      <c r="J49" s="96"/>
      <c r="K49" s="96"/>
      <c r="L49" s="105"/>
      <c r="M49" s="98"/>
    </row>
    <row r="50" spans="1:13" ht="17.45" customHeight="1">
      <c r="A50" s="122"/>
      <c r="B50" s="128"/>
      <c r="C50" s="70"/>
      <c r="D50" s="70"/>
      <c r="E50" s="76"/>
      <c r="F50" s="76"/>
      <c r="G50" s="80"/>
      <c r="H50" s="91"/>
      <c r="I50" s="95"/>
      <c r="J50" s="95"/>
      <c r="K50" s="95"/>
      <c r="L50" s="104"/>
      <c r="M50" s="98"/>
    </row>
    <row r="51" spans="1:13" ht="17.45" customHeight="1">
      <c r="A51" s="122"/>
      <c r="B51" s="128"/>
      <c r="C51" s="70"/>
      <c r="D51" s="70"/>
      <c r="E51" s="76"/>
      <c r="F51" s="76"/>
      <c r="G51" s="80"/>
      <c r="H51" s="92"/>
      <c r="I51" s="96"/>
      <c r="J51" s="96"/>
      <c r="K51" s="96"/>
      <c r="L51" s="105"/>
      <c r="M51" s="98"/>
    </row>
    <row r="52" spans="1:13" ht="17.45" customHeight="1">
      <c r="A52" s="122"/>
      <c r="B52" s="128"/>
      <c r="C52" s="70"/>
      <c r="D52" s="70"/>
      <c r="E52" s="69"/>
      <c r="F52" s="77"/>
      <c r="G52" s="77"/>
      <c r="H52" s="91"/>
      <c r="I52" s="95"/>
      <c r="J52" s="95"/>
      <c r="K52" s="95"/>
      <c r="L52" s="104"/>
      <c r="M52" s="98"/>
    </row>
    <row r="53" spans="1:13" ht="17.45" customHeight="1">
      <c r="A53" s="122"/>
      <c r="B53" s="128"/>
      <c r="C53" s="70"/>
      <c r="D53" s="70"/>
      <c r="E53" s="69"/>
      <c r="F53" s="77"/>
      <c r="G53" s="77"/>
      <c r="H53" s="92"/>
      <c r="I53" s="96"/>
      <c r="J53" s="96"/>
      <c r="K53" s="96"/>
      <c r="L53" s="105"/>
      <c r="M53" s="98"/>
    </row>
    <row r="54" spans="1:13" ht="17.45" customHeight="1">
      <c r="A54" s="122"/>
      <c r="B54" s="128"/>
      <c r="C54" s="70"/>
      <c r="D54" s="70"/>
      <c r="E54" s="69"/>
      <c r="F54" s="77"/>
      <c r="G54" s="77"/>
      <c r="H54" s="91"/>
      <c r="I54" s="95"/>
      <c r="J54" s="95"/>
      <c r="K54" s="95"/>
      <c r="L54" s="104"/>
      <c r="M54" s="98"/>
    </row>
    <row r="55" spans="1:13" ht="17.45" customHeight="1">
      <c r="A55" s="122"/>
      <c r="B55" s="128"/>
      <c r="C55" s="70"/>
      <c r="D55" s="70"/>
      <c r="E55" s="69"/>
      <c r="F55" s="77"/>
      <c r="G55" s="140"/>
      <c r="H55" s="92"/>
      <c r="I55" s="96"/>
      <c r="J55" s="96"/>
      <c r="K55" s="96"/>
      <c r="L55" s="105"/>
      <c r="M55" s="98"/>
    </row>
    <row r="56" spans="1:13" ht="17.45" customHeight="1">
      <c r="A56" s="122"/>
      <c r="B56" s="128"/>
      <c r="C56" s="70"/>
      <c r="D56" s="70"/>
      <c r="E56" s="69"/>
      <c r="F56" s="77"/>
      <c r="G56" s="80"/>
      <c r="H56" s="91"/>
      <c r="I56" s="95"/>
      <c r="J56" s="95"/>
      <c r="K56" s="95"/>
      <c r="L56" s="104"/>
      <c r="M56" s="98"/>
    </row>
    <row r="57" spans="1:13" ht="17.45" customHeight="1">
      <c r="A57" s="122"/>
      <c r="B57" s="128"/>
      <c r="C57" s="70"/>
      <c r="D57" s="70"/>
      <c r="E57" s="69"/>
      <c r="F57" s="77"/>
      <c r="G57" s="80"/>
      <c r="H57" s="92"/>
      <c r="I57" s="96"/>
      <c r="J57" s="96"/>
      <c r="K57" s="96"/>
      <c r="L57" s="105"/>
      <c r="M57" s="98"/>
    </row>
    <row r="58" spans="1:13" ht="17.45" customHeight="1">
      <c r="A58" s="122"/>
      <c r="B58" s="128"/>
      <c r="C58" s="70"/>
      <c r="D58" s="70"/>
      <c r="E58" s="69"/>
      <c r="F58" s="77"/>
      <c r="G58" s="77"/>
      <c r="H58" s="91"/>
      <c r="I58" s="95"/>
      <c r="J58" s="95"/>
      <c r="K58" s="95"/>
      <c r="L58" s="104"/>
      <c r="M58" s="98"/>
    </row>
    <row r="59" spans="1:13" ht="17.45" customHeight="1">
      <c r="A59" s="122"/>
      <c r="B59" s="128"/>
      <c r="C59" s="70"/>
      <c r="D59" s="70"/>
      <c r="E59" s="69"/>
      <c r="F59" s="77"/>
      <c r="G59" s="77"/>
      <c r="H59" s="92"/>
      <c r="I59" s="96"/>
      <c r="J59" s="96"/>
      <c r="K59" s="96"/>
      <c r="L59" s="105"/>
      <c r="M59" s="98"/>
    </row>
    <row r="60" spans="1:13" ht="17.45" customHeight="1">
      <c r="A60" s="122"/>
      <c r="B60" s="128"/>
      <c r="C60" s="70"/>
      <c r="D60" s="70"/>
      <c r="E60" s="77"/>
      <c r="F60" s="77"/>
      <c r="G60" s="77"/>
      <c r="H60" s="91"/>
      <c r="I60" s="95"/>
      <c r="J60" s="95"/>
      <c r="K60" s="95"/>
      <c r="L60" s="104"/>
      <c r="M60" s="98"/>
    </row>
    <row r="61" spans="1:13" ht="17.45" customHeight="1">
      <c r="A61" s="122"/>
      <c r="B61" s="128"/>
      <c r="C61" s="70"/>
      <c r="D61" s="70"/>
      <c r="E61" s="77"/>
      <c r="F61" s="77"/>
      <c r="G61" s="77"/>
      <c r="H61" s="92"/>
      <c r="I61" s="96"/>
      <c r="J61" s="96"/>
      <c r="K61" s="96"/>
      <c r="L61" s="105"/>
      <c r="M61" s="98"/>
    </row>
    <row r="62" spans="1:13" ht="17.45" customHeight="1">
      <c r="A62" s="122"/>
      <c r="B62" s="128"/>
      <c r="C62" s="70"/>
      <c r="D62" s="70"/>
      <c r="E62" s="69"/>
      <c r="F62" s="77"/>
      <c r="G62" s="77"/>
      <c r="H62" s="91"/>
      <c r="I62" s="95"/>
      <c r="J62" s="95"/>
      <c r="K62" s="95"/>
      <c r="L62" s="104"/>
      <c r="M62" s="98"/>
    </row>
    <row r="63" spans="1:13" ht="17.45" customHeight="1">
      <c r="A63" s="122"/>
      <c r="B63" s="128"/>
      <c r="C63" s="70"/>
      <c r="D63" s="70"/>
      <c r="E63" s="69"/>
      <c r="F63" s="77"/>
      <c r="G63" s="77"/>
      <c r="H63" s="92"/>
      <c r="I63" s="96"/>
      <c r="J63" s="96"/>
      <c r="K63" s="96"/>
      <c r="L63" s="105"/>
      <c r="M63" s="98"/>
    </row>
    <row r="64" spans="1:13" ht="17.45" customHeight="1">
      <c r="A64" s="122"/>
      <c r="B64" s="128"/>
      <c r="C64" s="70"/>
      <c r="D64" s="70"/>
      <c r="E64" s="69"/>
      <c r="F64" s="77"/>
      <c r="G64" s="77"/>
      <c r="H64" s="91"/>
      <c r="I64" s="95"/>
      <c r="J64" s="95"/>
      <c r="K64" s="95"/>
      <c r="L64" s="104"/>
      <c r="M64" s="98"/>
    </row>
    <row r="65" spans="1:13" ht="17.45" customHeight="1">
      <c r="A65" s="122"/>
      <c r="B65" s="128"/>
      <c r="C65" s="70"/>
      <c r="D65" s="70"/>
      <c r="E65" s="69"/>
      <c r="F65" s="77"/>
      <c r="G65" s="140"/>
      <c r="H65" s="92"/>
      <c r="I65" s="96"/>
      <c r="J65" s="96"/>
      <c r="K65" s="96"/>
      <c r="L65" s="105"/>
      <c r="M65" s="98"/>
    </row>
    <row r="66" spans="1:13" ht="17.45" customHeight="1">
      <c r="A66" s="122"/>
      <c r="B66" s="128"/>
      <c r="C66" s="70"/>
      <c r="D66" s="70"/>
      <c r="E66" s="69"/>
      <c r="F66" s="77"/>
      <c r="G66" s="77"/>
      <c r="H66" s="91"/>
      <c r="I66" s="95"/>
      <c r="J66" s="95"/>
      <c r="K66" s="95"/>
      <c r="L66" s="104"/>
      <c r="M66" s="98"/>
    </row>
    <row r="67" spans="1:13" ht="17.45" customHeight="1">
      <c r="A67" s="122"/>
      <c r="B67" s="128"/>
      <c r="C67" s="70"/>
      <c r="D67" s="70"/>
      <c r="E67" s="69"/>
      <c r="F67" s="77"/>
      <c r="G67" s="140"/>
      <c r="H67" s="92"/>
      <c r="I67" s="96"/>
      <c r="J67" s="96"/>
      <c r="K67" s="96"/>
      <c r="L67" s="105"/>
      <c r="M67" s="98"/>
    </row>
    <row r="68" spans="1:13" ht="17.45" customHeight="1">
      <c r="A68" s="122"/>
      <c r="B68" s="128"/>
      <c r="C68" s="70"/>
      <c r="D68" s="70"/>
      <c r="E68" s="69"/>
      <c r="F68" s="77"/>
      <c r="G68" s="77"/>
      <c r="H68" s="91"/>
      <c r="I68" s="95"/>
      <c r="J68" s="95"/>
      <c r="K68" s="95"/>
      <c r="L68" s="104"/>
      <c r="M68" s="98"/>
    </row>
    <row r="69" spans="1:13" ht="17.45" customHeight="1">
      <c r="A69" s="122"/>
      <c r="B69" s="128"/>
      <c r="C69" s="70"/>
      <c r="D69" s="70"/>
      <c r="E69" s="69"/>
      <c r="F69" s="77"/>
      <c r="G69" s="140"/>
      <c r="H69" s="92"/>
      <c r="I69" s="96"/>
      <c r="J69" s="96"/>
      <c r="K69" s="96"/>
      <c r="L69" s="105"/>
      <c r="M69" s="98"/>
    </row>
    <row r="70" spans="1:13" ht="17.45" customHeight="1">
      <c r="A70" s="119"/>
      <c r="B70" s="126"/>
      <c r="C70" s="70"/>
      <c r="D70" s="70"/>
      <c r="E70" s="69"/>
      <c r="F70" s="77"/>
      <c r="G70" s="77"/>
      <c r="H70" s="91"/>
      <c r="I70" s="95"/>
      <c r="J70" s="95"/>
      <c r="K70" s="95"/>
      <c r="L70" s="104"/>
      <c r="M70" s="98"/>
    </row>
    <row r="71" spans="1:13" ht="17.45" customHeight="1">
      <c r="A71" s="119"/>
      <c r="B71" s="126"/>
      <c r="C71" s="70"/>
      <c r="D71" s="70"/>
      <c r="E71" s="69"/>
      <c r="F71" s="77"/>
      <c r="G71" s="77"/>
      <c r="H71" s="92"/>
      <c r="I71" s="96"/>
      <c r="J71" s="96"/>
      <c r="K71" s="96"/>
      <c r="L71" s="105"/>
      <c r="M71" s="98"/>
    </row>
    <row r="72" spans="1:13" ht="17.45" customHeight="1">
      <c r="A72" s="119"/>
      <c r="B72" s="126"/>
      <c r="C72" s="70"/>
      <c r="D72" s="70"/>
      <c r="E72" s="69"/>
      <c r="F72" s="77"/>
      <c r="G72" s="77"/>
      <c r="H72" s="91"/>
      <c r="I72" s="95"/>
      <c r="J72" s="95"/>
      <c r="K72" s="95"/>
      <c r="L72" s="104"/>
      <c r="M72" s="98"/>
    </row>
    <row r="73" spans="1:13" ht="17.45" customHeight="1">
      <c r="A73" s="119"/>
      <c r="B73" s="126"/>
      <c r="C73" s="70"/>
      <c r="D73" s="70"/>
      <c r="E73" s="69"/>
      <c r="F73" s="77"/>
      <c r="G73" s="77"/>
      <c r="H73" s="92"/>
      <c r="I73" s="96"/>
      <c r="J73" s="96"/>
      <c r="K73" s="96"/>
      <c r="L73" s="105"/>
      <c r="M73" s="98"/>
    </row>
    <row r="74" spans="1:13" ht="17.45" customHeight="1">
      <c r="A74" s="122"/>
      <c r="B74" s="128"/>
      <c r="C74" s="70"/>
      <c r="D74" s="70"/>
      <c r="E74" s="69"/>
      <c r="F74" s="77"/>
      <c r="G74" s="80"/>
      <c r="H74" s="91"/>
      <c r="I74" s="95"/>
      <c r="J74" s="95"/>
      <c r="K74" s="95"/>
      <c r="L74" s="104"/>
      <c r="M74" s="98"/>
    </row>
    <row r="75" spans="1:13" ht="17.45" customHeight="1">
      <c r="A75" s="122"/>
      <c r="B75" s="128"/>
      <c r="C75" s="70"/>
      <c r="D75" s="70"/>
      <c r="E75" s="69"/>
      <c r="F75" s="77"/>
      <c r="G75" s="80"/>
      <c r="H75" s="92"/>
      <c r="I75" s="96"/>
      <c r="J75" s="96"/>
      <c r="K75" s="96"/>
      <c r="L75" s="105"/>
      <c r="M75" s="98"/>
    </row>
    <row r="76" spans="1:13" ht="17.45" customHeight="1">
      <c r="A76" s="122"/>
      <c r="B76" s="128"/>
      <c r="C76" s="72"/>
      <c r="D76" s="72"/>
      <c r="E76" s="76"/>
      <c r="F76" s="76"/>
      <c r="G76" s="80"/>
      <c r="H76" s="91"/>
      <c r="I76" s="95"/>
      <c r="J76" s="95"/>
      <c r="K76" s="95"/>
      <c r="L76" s="104"/>
      <c r="M76" s="98"/>
    </row>
    <row r="77" spans="1:13" ht="17.45" customHeight="1">
      <c r="A77" s="122"/>
      <c r="B77" s="128"/>
      <c r="C77" s="72"/>
      <c r="D77" s="72"/>
      <c r="E77" s="76"/>
      <c r="F77" s="76"/>
      <c r="G77" s="80"/>
      <c r="H77" s="92"/>
      <c r="I77" s="96"/>
      <c r="J77" s="96"/>
      <c r="K77" s="96"/>
      <c r="L77" s="105"/>
      <c r="M77" s="98"/>
    </row>
    <row r="78" spans="1:13" ht="17.45" customHeight="1">
      <c r="A78" s="123"/>
      <c r="B78" s="127"/>
      <c r="C78" s="72"/>
      <c r="D78" s="132"/>
      <c r="E78" s="76"/>
      <c r="F78" s="76"/>
      <c r="G78" s="80"/>
      <c r="H78" s="91"/>
      <c r="I78" s="95"/>
      <c r="J78" s="95"/>
      <c r="K78" s="95"/>
      <c r="L78" s="104"/>
      <c r="M78" s="98"/>
    </row>
    <row r="79" spans="1:13" ht="17.45" customHeight="1">
      <c r="A79" s="121"/>
      <c r="B79" s="127"/>
      <c r="C79" s="132"/>
      <c r="D79" s="132"/>
      <c r="E79" s="76"/>
      <c r="F79" s="76"/>
      <c r="G79" s="80"/>
      <c r="H79" s="92"/>
      <c r="I79" s="96"/>
      <c r="J79" s="96"/>
      <c r="K79" s="96"/>
      <c r="L79" s="105"/>
      <c r="M79" s="98"/>
    </row>
    <row r="80" spans="1:13" ht="17.45" customHeight="1">
      <c r="A80" s="123"/>
      <c r="B80" s="127"/>
      <c r="C80" s="72"/>
      <c r="D80" s="132"/>
      <c r="E80" s="76"/>
      <c r="F80" s="76"/>
      <c r="G80" s="80"/>
      <c r="H80" s="91"/>
      <c r="I80" s="95"/>
      <c r="J80" s="95"/>
      <c r="K80" s="95"/>
      <c r="L80" s="104"/>
      <c r="M80" s="98"/>
    </row>
    <row r="81" spans="1:13" ht="17.45" customHeight="1">
      <c r="A81" s="121"/>
      <c r="B81" s="127"/>
      <c r="C81" s="132"/>
      <c r="D81" s="132"/>
      <c r="E81" s="137"/>
      <c r="F81" s="137"/>
      <c r="G81" s="65"/>
      <c r="H81" s="92"/>
      <c r="I81" s="96"/>
      <c r="J81" s="96"/>
      <c r="K81" s="96"/>
      <c r="L81" s="105"/>
      <c r="M81" s="98"/>
    </row>
  </sheetData>
  <mergeCells count="272">
    <mergeCell ref="A2:L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:B5"/>
    <mergeCell ref="C4:D5"/>
    <mergeCell ref="E4:E5"/>
    <mergeCell ref="F4:F5"/>
    <mergeCell ref="G4:G5"/>
    <mergeCell ref="H4:L5"/>
    <mergeCell ref="A6:B7"/>
    <mergeCell ref="C6:D7"/>
    <mergeCell ref="E6:E7"/>
    <mergeCell ref="F6:F7"/>
    <mergeCell ref="G6:G7"/>
    <mergeCell ref="C8:D9"/>
    <mergeCell ref="E8:E9"/>
    <mergeCell ref="F8:F9"/>
    <mergeCell ref="G8:G9"/>
    <mergeCell ref="H8:H9"/>
    <mergeCell ref="I8:I9"/>
    <mergeCell ref="J8:J9"/>
    <mergeCell ref="K8:K9"/>
    <mergeCell ref="L8:L9"/>
    <mergeCell ref="C10:D11"/>
    <mergeCell ref="E10:E11"/>
    <mergeCell ref="F10:F11"/>
    <mergeCell ref="G10:G11"/>
    <mergeCell ref="H10:H11"/>
    <mergeCell ref="I10:I11"/>
    <mergeCell ref="J10:J11"/>
    <mergeCell ref="K10:K11"/>
    <mergeCell ref="L10:L11"/>
    <mergeCell ref="C12:D13"/>
    <mergeCell ref="E12:E13"/>
    <mergeCell ref="F12:F13"/>
    <mergeCell ref="G12:G13"/>
    <mergeCell ref="H12:H13"/>
    <mergeCell ref="I12:I13"/>
    <mergeCell ref="J12:J13"/>
    <mergeCell ref="K12:K13"/>
    <mergeCell ref="L12:L13"/>
    <mergeCell ref="C14:D15"/>
    <mergeCell ref="E14:E15"/>
    <mergeCell ref="F14:F15"/>
    <mergeCell ref="G14:G15"/>
    <mergeCell ref="H14:H15"/>
    <mergeCell ref="I14:I15"/>
    <mergeCell ref="J14:J15"/>
    <mergeCell ref="K14:K15"/>
    <mergeCell ref="L14:L15"/>
    <mergeCell ref="C16:D17"/>
    <mergeCell ref="E16:E17"/>
    <mergeCell ref="F16:F17"/>
    <mergeCell ref="G16:G17"/>
    <mergeCell ref="H16:H17"/>
    <mergeCell ref="I16:I17"/>
    <mergeCell ref="J16:J17"/>
    <mergeCell ref="K16:K17"/>
    <mergeCell ref="L16:L17"/>
    <mergeCell ref="C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B21"/>
    <mergeCell ref="C20:D21"/>
    <mergeCell ref="E20:E21"/>
    <mergeCell ref="F20:F21"/>
    <mergeCell ref="G20:G21"/>
    <mergeCell ref="H20:H21"/>
    <mergeCell ref="I20:I21"/>
    <mergeCell ref="J20:J21"/>
    <mergeCell ref="K20:K21"/>
    <mergeCell ref="L20:L21"/>
    <mergeCell ref="A22:B23"/>
    <mergeCell ref="C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4:B25"/>
    <mergeCell ref="C24:D25"/>
    <mergeCell ref="E24:E25"/>
    <mergeCell ref="F24:F25"/>
    <mergeCell ref="G24:G25"/>
    <mergeCell ref="A26:B27"/>
    <mergeCell ref="C26:D27"/>
    <mergeCell ref="E26:E27"/>
    <mergeCell ref="F26:F27"/>
    <mergeCell ref="G26:G27"/>
    <mergeCell ref="A28:B29"/>
    <mergeCell ref="C28:D29"/>
    <mergeCell ref="E28:E29"/>
    <mergeCell ref="F28:F29"/>
    <mergeCell ref="G28:G29"/>
    <mergeCell ref="H28:H29"/>
    <mergeCell ref="I28:I29"/>
    <mergeCell ref="J28:J29"/>
    <mergeCell ref="K28:K29"/>
    <mergeCell ref="L28:L29"/>
    <mergeCell ref="A30:B31"/>
    <mergeCell ref="C30:D31"/>
    <mergeCell ref="E30:E31"/>
    <mergeCell ref="F30:F31"/>
    <mergeCell ref="G30:G31"/>
    <mergeCell ref="H30:H31"/>
    <mergeCell ref="I30:I31"/>
    <mergeCell ref="J30:J31"/>
    <mergeCell ref="K30:K31"/>
    <mergeCell ref="L30:L31"/>
    <mergeCell ref="N30:N31"/>
    <mergeCell ref="A32:B33"/>
    <mergeCell ref="C32:D33"/>
    <mergeCell ref="E32:E33"/>
    <mergeCell ref="F32:F33"/>
    <mergeCell ref="G32:G33"/>
    <mergeCell ref="H32:H33"/>
    <mergeCell ref="I32:I33"/>
    <mergeCell ref="J32:J33"/>
    <mergeCell ref="K32:K33"/>
    <mergeCell ref="L32:L33"/>
    <mergeCell ref="N32:N33"/>
    <mergeCell ref="A34:B35"/>
    <mergeCell ref="C34:D35"/>
    <mergeCell ref="E34:E35"/>
    <mergeCell ref="F34:F35"/>
    <mergeCell ref="G34:G35"/>
    <mergeCell ref="H34:H35"/>
    <mergeCell ref="I34:I35"/>
    <mergeCell ref="J34:J35"/>
    <mergeCell ref="K34:K35"/>
    <mergeCell ref="L34:L35"/>
    <mergeCell ref="N34:N35"/>
    <mergeCell ref="A36:B37"/>
    <mergeCell ref="C36:D37"/>
    <mergeCell ref="E36:E37"/>
    <mergeCell ref="F36:F37"/>
    <mergeCell ref="G36:G37"/>
    <mergeCell ref="H36:H37"/>
    <mergeCell ref="I36:I37"/>
    <mergeCell ref="J36:J37"/>
    <mergeCell ref="K36:K37"/>
    <mergeCell ref="L36:L37"/>
    <mergeCell ref="N36:N37"/>
    <mergeCell ref="A38:B39"/>
    <mergeCell ref="C38:D39"/>
    <mergeCell ref="E38:E39"/>
    <mergeCell ref="F38:F39"/>
    <mergeCell ref="G38:G39"/>
    <mergeCell ref="A40:B41"/>
    <mergeCell ref="C40:D41"/>
    <mergeCell ref="E40:E41"/>
    <mergeCell ref="F40:F41"/>
    <mergeCell ref="G40:G41"/>
    <mergeCell ref="A42:B43"/>
    <mergeCell ref="C42:D43"/>
    <mergeCell ref="E42:E43"/>
    <mergeCell ref="F42:F43"/>
    <mergeCell ref="G42:G43"/>
    <mergeCell ref="A44:B45"/>
    <mergeCell ref="C44:D45"/>
    <mergeCell ref="E44:E45"/>
    <mergeCell ref="F44:F45"/>
    <mergeCell ref="G44:G45"/>
    <mergeCell ref="A46:B47"/>
    <mergeCell ref="C46:D47"/>
    <mergeCell ref="E46:E47"/>
    <mergeCell ref="F46:F47"/>
    <mergeCell ref="G46:G47"/>
    <mergeCell ref="A48:B49"/>
    <mergeCell ref="C48:D49"/>
    <mergeCell ref="E48:E49"/>
    <mergeCell ref="F48:F49"/>
    <mergeCell ref="G48:G49"/>
    <mergeCell ref="A50:B51"/>
    <mergeCell ref="C50:D51"/>
    <mergeCell ref="E50:E51"/>
    <mergeCell ref="F50:F51"/>
    <mergeCell ref="G50:G51"/>
    <mergeCell ref="A52:B53"/>
    <mergeCell ref="C52:D53"/>
    <mergeCell ref="E52:E53"/>
    <mergeCell ref="F52:F53"/>
    <mergeCell ref="G52:G53"/>
    <mergeCell ref="A54:B55"/>
    <mergeCell ref="C54:D55"/>
    <mergeCell ref="E54:E55"/>
    <mergeCell ref="F54:F55"/>
    <mergeCell ref="G54:G55"/>
    <mergeCell ref="A56:B57"/>
    <mergeCell ref="C56:D57"/>
    <mergeCell ref="E56:E57"/>
    <mergeCell ref="F56:F57"/>
    <mergeCell ref="G56:G57"/>
    <mergeCell ref="A58:B59"/>
    <mergeCell ref="C58:D59"/>
    <mergeCell ref="E58:E59"/>
    <mergeCell ref="F58:F59"/>
    <mergeCell ref="G58:G59"/>
    <mergeCell ref="A60:B61"/>
    <mergeCell ref="C60:D61"/>
    <mergeCell ref="E60:E61"/>
    <mergeCell ref="F60:F61"/>
    <mergeCell ref="G60:G61"/>
    <mergeCell ref="A62:B63"/>
    <mergeCell ref="C62:D63"/>
    <mergeCell ref="E62:E63"/>
    <mergeCell ref="F62:F63"/>
    <mergeCell ref="G62:G63"/>
    <mergeCell ref="A64:B65"/>
    <mergeCell ref="C64:D65"/>
    <mergeCell ref="E64:E65"/>
    <mergeCell ref="F64:F65"/>
    <mergeCell ref="G64:G65"/>
    <mergeCell ref="A66:B67"/>
    <mergeCell ref="C66:D67"/>
    <mergeCell ref="E66:E67"/>
    <mergeCell ref="F66:F67"/>
    <mergeCell ref="G66:G67"/>
    <mergeCell ref="A68:B69"/>
    <mergeCell ref="C68:D69"/>
    <mergeCell ref="E68:E69"/>
    <mergeCell ref="F68:F69"/>
    <mergeCell ref="G68:G69"/>
    <mergeCell ref="A70:B71"/>
    <mergeCell ref="C70:D71"/>
    <mergeCell ref="E70:E71"/>
    <mergeCell ref="F70:F71"/>
    <mergeCell ref="G70:G71"/>
    <mergeCell ref="A72:B73"/>
    <mergeCell ref="C72:D73"/>
    <mergeCell ref="E72:E73"/>
    <mergeCell ref="F72:F73"/>
    <mergeCell ref="G72:G73"/>
    <mergeCell ref="A74:B75"/>
    <mergeCell ref="C74:D75"/>
    <mergeCell ref="E74:E75"/>
    <mergeCell ref="F74:F75"/>
    <mergeCell ref="G74:G75"/>
    <mergeCell ref="A76:B77"/>
    <mergeCell ref="C76:D77"/>
    <mergeCell ref="E76:E77"/>
    <mergeCell ref="F76:F77"/>
    <mergeCell ref="G76:G77"/>
    <mergeCell ref="A78:B79"/>
    <mergeCell ref="C78:D79"/>
    <mergeCell ref="E78:E79"/>
    <mergeCell ref="F78:F79"/>
    <mergeCell ref="G78:G79"/>
    <mergeCell ref="A80:B81"/>
    <mergeCell ref="C80:D81"/>
    <mergeCell ref="E80:E81"/>
    <mergeCell ref="F80:F81"/>
    <mergeCell ref="G80:G81"/>
  </mergeCells>
  <phoneticPr fontId="27" type="Hiragana"/>
  <pageMargins left="0.86614173228346458" right="0.35433070866141736" top="0.55118110236220474" bottom="0.23622047244094491" header="0.23622047244094491" footer="0.19685039370078741"/>
  <pageSetup paperSize="9" fitToWidth="1" fitToHeight="1" orientation="landscape" usePrinterDefaults="1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5"/>
  <dimension ref="A1:K258"/>
  <sheetViews>
    <sheetView view="pageBreakPreview" topLeftCell="A76" zoomScaleSheetLayoutView="100" workbookViewId="0">
      <selection activeCell="E5" sqref="E5:E6"/>
    </sheetView>
  </sheetViews>
  <sheetFormatPr defaultRowHeight="13.5"/>
  <cols>
    <col min="1" max="3" width="9.625" style="257" customWidth="1"/>
    <col min="4" max="10" width="11.625" style="257" customWidth="1"/>
    <col min="11" max="11" width="15.625" style="257" customWidth="1"/>
    <col min="12" max="16384" width="9.00390625" style="257" bestFit="1" customWidth="1"/>
  </cols>
  <sheetData>
    <row r="1" spans="1:11" ht="18.75">
      <c r="A1" s="61" t="s">
        <v>117</v>
      </c>
      <c r="B1" s="61"/>
      <c r="C1" s="61"/>
      <c r="D1" s="61"/>
      <c r="E1" s="61"/>
      <c r="F1" s="61"/>
      <c r="G1" s="61"/>
      <c r="I1" s="198" t="s">
        <v>106</v>
      </c>
      <c r="J1" s="198">
        <v>1</v>
      </c>
      <c r="K1" s="310" t="s">
        <v>70</v>
      </c>
    </row>
    <row r="2" spans="1:11" ht="14.25" customHeight="1">
      <c r="A2" s="258" t="s">
        <v>105</v>
      </c>
      <c r="B2" s="267"/>
      <c r="C2" s="267"/>
      <c r="D2" s="285">
        <v>1</v>
      </c>
      <c r="E2" s="296" t="s">
        <v>118</v>
      </c>
      <c r="F2" s="285" t="s">
        <v>119</v>
      </c>
      <c r="G2" s="129" t="s">
        <v>120</v>
      </c>
      <c r="H2" s="129" t="s">
        <v>122</v>
      </c>
      <c r="I2" s="129" t="s">
        <v>123</v>
      </c>
      <c r="J2" s="129"/>
      <c r="K2" s="153"/>
    </row>
    <row r="3" spans="1:11">
      <c r="A3" s="259"/>
      <c r="B3" s="259"/>
      <c r="C3" s="259"/>
      <c r="D3" s="286"/>
      <c r="E3" s="297"/>
      <c r="F3" s="299"/>
      <c r="G3" s="194">
        <f>A30</f>
        <v>0.1</v>
      </c>
      <c r="H3" s="194">
        <v>0.95</v>
      </c>
      <c r="I3" s="194">
        <v>0.7</v>
      </c>
      <c r="J3" s="194"/>
      <c r="K3" s="311">
        <f>ROUNDDOWN(G3*H3*I3,2)</f>
        <v>6.e-002</v>
      </c>
    </row>
    <row r="4" spans="1:11">
      <c r="A4" s="260"/>
      <c r="B4" s="268"/>
      <c r="C4" s="277"/>
      <c r="D4" s="70" t="s">
        <v>124</v>
      </c>
      <c r="E4" s="70"/>
      <c r="F4" s="70"/>
      <c r="G4" s="70"/>
      <c r="H4" s="70"/>
      <c r="I4" s="70"/>
      <c r="J4" s="70"/>
      <c r="K4" s="129" t="s">
        <v>71</v>
      </c>
    </row>
    <row r="5" spans="1:11">
      <c r="A5" s="261"/>
      <c r="B5" s="269"/>
      <c r="C5" s="278"/>
      <c r="D5" s="129" t="s">
        <v>125</v>
      </c>
      <c r="E5" s="129" t="s">
        <v>126</v>
      </c>
      <c r="F5" s="129" t="s">
        <v>27</v>
      </c>
      <c r="G5" s="129" t="s">
        <v>127</v>
      </c>
      <c r="H5" s="129" t="s">
        <v>128</v>
      </c>
      <c r="I5" s="129" t="s">
        <v>129</v>
      </c>
      <c r="J5" s="129" t="s">
        <v>130</v>
      </c>
      <c r="K5" s="312"/>
    </row>
    <row r="6" spans="1:11">
      <c r="A6" s="261"/>
      <c r="B6" s="269"/>
      <c r="C6" s="278"/>
      <c r="D6" s="287"/>
      <c r="E6" s="287"/>
      <c r="F6" s="287"/>
      <c r="G6" s="287"/>
      <c r="H6" s="287"/>
      <c r="I6" s="287"/>
      <c r="J6" s="287"/>
      <c r="K6" s="312"/>
    </row>
    <row r="7" spans="1:11">
      <c r="A7" s="262"/>
      <c r="B7" s="270"/>
      <c r="C7" s="279"/>
      <c r="D7" s="288">
        <v>70600</v>
      </c>
      <c r="E7" s="288">
        <v>66900</v>
      </c>
      <c r="F7" s="288">
        <v>58600</v>
      </c>
      <c r="G7" s="288">
        <v>51200</v>
      </c>
      <c r="H7" s="288">
        <v>41600</v>
      </c>
      <c r="I7" s="288">
        <v>32800</v>
      </c>
      <c r="J7" s="288">
        <v>29000</v>
      </c>
      <c r="K7" s="313"/>
    </row>
    <row r="8" spans="1:11">
      <c r="A8" s="120" t="s">
        <v>131</v>
      </c>
      <c r="B8" s="271"/>
      <c r="C8" s="280"/>
      <c r="D8" s="289"/>
      <c r="E8" s="291">
        <v>0.5</v>
      </c>
      <c r="F8" s="291">
        <v>0.7</v>
      </c>
      <c r="G8" s="291"/>
      <c r="H8" s="291">
        <v>6.8</v>
      </c>
      <c r="I8" s="291">
        <v>7.2</v>
      </c>
      <c r="J8" s="291">
        <v>3.6</v>
      </c>
      <c r="K8" s="292">
        <f t="shared" ref="K8:K33" si="0">SUM(D8:J8)</f>
        <v>18.8</v>
      </c>
    </row>
    <row r="9" spans="1:11">
      <c r="A9" s="120"/>
      <c r="B9" s="271"/>
      <c r="C9" s="280"/>
      <c r="D9" s="290">
        <f t="shared" ref="D9:J9" si="1">D7*D8</f>
        <v>0</v>
      </c>
      <c r="E9" s="232">
        <f t="shared" si="1"/>
        <v>33450</v>
      </c>
      <c r="F9" s="232">
        <f t="shared" si="1"/>
        <v>41020</v>
      </c>
      <c r="G9" s="232">
        <f t="shared" si="1"/>
        <v>0</v>
      </c>
      <c r="H9" s="232">
        <f t="shared" si="1"/>
        <v>282880</v>
      </c>
      <c r="I9" s="232">
        <f t="shared" si="1"/>
        <v>236160</v>
      </c>
      <c r="J9" s="232">
        <f t="shared" si="1"/>
        <v>104400</v>
      </c>
      <c r="K9" s="314">
        <f t="shared" si="0"/>
        <v>697910</v>
      </c>
    </row>
    <row r="10" spans="1:11">
      <c r="A10" s="120" t="s">
        <v>132</v>
      </c>
      <c r="B10" s="271"/>
      <c r="C10" s="280"/>
      <c r="D10" s="289"/>
      <c r="E10" s="291"/>
      <c r="F10" s="291">
        <v>1.7</v>
      </c>
      <c r="G10" s="291"/>
      <c r="H10" s="291">
        <v>6.8</v>
      </c>
      <c r="I10" s="291">
        <v>9.1999999999999993</v>
      </c>
      <c r="J10" s="291">
        <v>7.2</v>
      </c>
      <c r="K10" s="292">
        <f t="shared" si="0"/>
        <v>24.9</v>
      </c>
    </row>
    <row r="11" spans="1:11">
      <c r="A11" s="120"/>
      <c r="B11" s="271"/>
      <c r="C11" s="280"/>
      <c r="D11" s="290">
        <f t="shared" ref="D11:J11" si="2">D7*D10</f>
        <v>0</v>
      </c>
      <c r="E11" s="232">
        <f t="shared" si="2"/>
        <v>0</v>
      </c>
      <c r="F11" s="232">
        <f t="shared" si="2"/>
        <v>99620</v>
      </c>
      <c r="G11" s="232">
        <f t="shared" si="2"/>
        <v>0</v>
      </c>
      <c r="H11" s="232">
        <f t="shared" si="2"/>
        <v>282880</v>
      </c>
      <c r="I11" s="232">
        <f t="shared" si="2"/>
        <v>301760</v>
      </c>
      <c r="J11" s="232">
        <f t="shared" si="2"/>
        <v>208800</v>
      </c>
      <c r="K11" s="314">
        <f t="shared" si="0"/>
        <v>893060</v>
      </c>
    </row>
    <row r="12" spans="1:11">
      <c r="A12" s="120" t="s">
        <v>133</v>
      </c>
      <c r="B12" s="271"/>
      <c r="C12" s="280"/>
      <c r="D12" s="291"/>
      <c r="E12" s="291">
        <v>0.5</v>
      </c>
      <c r="F12" s="291">
        <v>0.7</v>
      </c>
      <c r="G12" s="291"/>
      <c r="H12" s="291">
        <v>6.8</v>
      </c>
      <c r="I12" s="291">
        <v>10.8</v>
      </c>
      <c r="J12" s="291">
        <v>10.8</v>
      </c>
      <c r="K12" s="292">
        <f t="shared" si="0"/>
        <v>29.6</v>
      </c>
    </row>
    <row r="13" spans="1:11">
      <c r="A13" s="120"/>
      <c r="B13" s="271"/>
      <c r="C13" s="280"/>
      <c r="D13" s="290">
        <f t="shared" ref="D13:J13" si="3">D7*D12</f>
        <v>0</v>
      </c>
      <c r="E13" s="232">
        <f t="shared" si="3"/>
        <v>33450</v>
      </c>
      <c r="F13" s="232">
        <f t="shared" si="3"/>
        <v>41020</v>
      </c>
      <c r="G13" s="232">
        <f t="shared" si="3"/>
        <v>0</v>
      </c>
      <c r="H13" s="232">
        <f t="shared" si="3"/>
        <v>282880</v>
      </c>
      <c r="I13" s="232">
        <f t="shared" si="3"/>
        <v>354240</v>
      </c>
      <c r="J13" s="232">
        <f t="shared" si="3"/>
        <v>313200</v>
      </c>
      <c r="K13" s="314">
        <f t="shared" si="0"/>
        <v>1024790</v>
      </c>
    </row>
    <row r="14" spans="1:11">
      <c r="A14" s="120" t="s">
        <v>134</v>
      </c>
      <c r="B14" s="271"/>
      <c r="C14" s="280"/>
      <c r="D14" s="291"/>
      <c r="E14" s="291"/>
      <c r="F14" s="291">
        <v>1.2</v>
      </c>
      <c r="G14" s="291"/>
      <c r="H14" s="291">
        <v>6.8</v>
      </c>
      <c r="I14" s="291">
        <v>7.2</v>
      </c>
      <c r="J14" s="291">
        <v>7.2</v>
      </c>
      <c r="K14" s="292">
        <f t="shared" si="0"/>
        <v>22.4</v>
      </c>
    </row>
    <row r="15" spans="1:11">
      <c r="A15" s="120"/>
      <c r="B15" s="271"/>
      <c r="C15" s="280"/>
      <c r="D15" s="290">
        <f t="shared" ref="D15:J15" si="4">D7*D14</f>
        <v>0</v>
      </c>
      <c r="E15" s="232">
        <f t="shared" si="4"/>
        <v>0</v>
      </c>
      <c r="F15" s="232">
        <f t="shared" si="4"/>
        <v>70320</v>
      </c>
      <c r="G15" s="232">
        <f t="shared" si="4"/>
        <v>0</v>
      </c>
      <c r="H15" s="232">
        <f t="shared" si="4"/>
        <v>282880</v>
      </c>
      <c r="I15" s="232">
        <f t="shared" si="4"/>
        <v>236160</v>
      </c>
      <c r="J15" s="232">
        <f t="shared" si="4"/>
        <v>208800</v>
      </c>
      <c r="K15" s="314">
        <f t="shared" si="0"/>
        <v>798160</v>
      </c>
    </row>
    <row r="16" spans="1:11">
      <c r="A16" s="120" t="s">
        <v>135</v>
      </c>
      <c r="B16" s="271"/>
      <c r="C16" s="280"/>
      <c r="D16" s="291"/>
      <c r="E16" s="291"/>
      <c r="F16" s="291">
        <v>1.2</v>
      </c>
      <c r="G16" s="291"/>
      <c r="H16" s="291">
        <v>6.8</v>
      </c>
      <c r="I16" s="291">
        <v>7.2</v>
      </c>
      <c r="J16" s="291">
        <v>7.2</v>
      </c>
      <c r="K16" s="292">
        <f t="shared" si="0"/>
        <v>22.4</v>
      </c>
    </row>
    <row r="17" spans="1:11">
      <c r="A17" s="120"/>
      <c r="B17" s="271"/>
      <c r="C17" s="280"/>
      <c r="D17" s="290">
        <f t="shared" ref="D17:J17" si="5">D7*D16</f>
        <v>0</v>
      </c>
      <c r="E17" s="232">
        <f t="shared" si="5"/>
        <v>0</v>
      </c>
      <c r="F17" s="232">
        <f t="shared" si="5"/>
        <v>70320</v>
      </c>
      <c r="G17" s="232">
        <f t="shared" si="5"/>
        <v>0</v>
      </c>
      <c r="H17" s="232">
        <f t="shared" si="5"/>
        <v>282880</v>
      </c>
      <c r="I17" s="232">
        <f t="shared" si="5"/>
        <v>236160</v>
      </c>
      <c r="J17" s="232">
        <f t="shared" si="5"/>
        <v>208800</v>
      </c>
      <c r="K17" s="314">
        <f t="shared" si="0"/>
        <v>798160</v>
      </c>
    </row>
    <row r="18" spans="1:11">
      <c r="A18" s="120" t="s">
        <v>136</v>
      </c>
      <c r="B18" s="271"/>
      <c r="C18" s="280"/>
      <c r="D18" s="291"/>
      <c r="E18" s="291"/>
      <c r="F18" s="291">
        <v>1.2</v>
      </c>
      <c r="G18" s="291"/>
      <c r="H18" s="291">
        <v>6.8</v>
      </c>
      <c r="I18" s="291">
        <v>7.2</v>
      </c>
      <c r="J18" s="291">
        <v>7.2</v>
      </c>
      <c r="K18" s="292">
        <f t="shared" si="0"/>
        <v>22.4</v>
      </c>
    </row>
    <row r="19" spans="1:11">
      <c r="A19" s="120"/>
      <c r="B19" s="271"/>
      <c r="C19" s="280"/>
      <c r="D19" s="290">
        <f t="shared" ref="D19:J19" si="6">D7*D18</f>
        <v>0</v>
      </c>
      <c r="E19" s="232">
        <f t="shared" si="6"/>
        <v>0</v>
      </c>
      <c r="F19" s="232">
        <f t="shared" si="6"/>
        <v>70320</v>
      </c>
      <c r="G19" s="232">
        <f t="shared" si="6"/>
        <v>0</v>
      </c>
      <c r="H19" s="232">
        <f t="shared" si="6"/>
        <v>282880</v>
      </c>
      <c r="I19" s="232">
        <f t="shared" si="6"/>
        <v>236160</v>
      </c>
      <c r="J19" s="232">
        <f t="shared" si="6"/>
        <v>208800</v>
      </c>
      <c r="K19" s="314">
        <f t="shared" si="0"/>
        <v>798160</v>
      </c>
    </row>
    <row r="20" spans="1:11">
      <c r="A20" s="120" t="s">
        <v>1</v>
      </c>
      <c r="B20" s="271"/>
      <c r="C20" s="280"/>
      <c r="D20" s="291"/>
      <c r="E20" s="291"/>
      <c r="F20" s="291">
        <v>0.8</v>
      </c>
      <c r="G20" s="291"/>
      <c r="H20" s="291">
        <v>7</v>
      </c>
      <c r="I20" s="291">
        <v>7</v>
      </c>
      <c r="J20" s="291">
        <v>4</v>
      </c>
      <c r="K20" s="292">
        <f t="shared" si="0"/>
        <v>18.8</v>
      </c>
    </row>
    <row r="21" spans="1:11">
      <c r="A21" s="120"/>
      <c r="B21" s="271"/>
      <c r="C21" s="280"/>
      <c r="D21" s="290">
        <f t="shared" ref="D21:J21" si="7">D7*D20</f>
        <v>0</v>
      </c>
      <c r="E21" s="232">
        <f t="shared" si="7"/>
        <v>0</v>
      </c>
      <c r="F21" s="232">
        <f t="shared" si="7"/>
        <v>46880</v>
      </c>
      <c r="G21" s="232">
        <f t="shared" si="7"/>
        <v>0</v>
      </c>
      <c r="H21" s="232">
        <f t="shared" si="7"/>
        <v>291200</v>
      </c>
      <c r="I21" s="232">
        <f t="shared" si="7"/>
        <v>229600</v>
      </c>
      <c r="J21" s="232">
        <f t="shared" si="7"/>
        <v>116000</v>
      </c>
      <c r="K21" s="314">
        <f t="shared" si="0"/>
        <v>683680</v>
      </c>
    </row>
    <row r="22" spans="1:11">
      <c r="A22" s="120" t="s">
        <v>74</v>
      </c>
      <c r="B22" s="271"/>
      <c r="C22" s="280"/>
      <c r="D22" s="291"/>
      <c r="E22" s="291"/>
      <c r="F22" s="291">
        <v>0.8</v>
      </c>
      <c r="G22" s="291"/>
      <c r="H22" s="291">
        <v>7</v>
      </c>
      <c r="I22" s="291">
        <v>2</v>
      </c>
      <c r="J22" s="291">
        <v>2</v>
      </c>
      <c r="K22" s="292">
        <f t="shared" si="0"/>
        <v>11.8</v>
      </c>
    </row>
    <row r="23" spans="1:11">
      <c r="A23" s="120"/>
      <c r="B23" s="271"/>
      <c r="C23" s="280"/>
      <c r="D23" s="290">
        <f t="shared" ref="D23:J23" si="8">D7*D22</f>
        <v>0</v>
      </c>
      <c r="E23" s="232">
        <f t="shared" si="8"/>
        <v>0</v>
      </c>
      <c r="F23" s="232">
        <f t="shared" si="8"/>
        <v>46880</v>
      </c>
      <c r="G23" s="232">
        <f t="shared" si="8"/>
        <v>0</v>
      </c>
      <c r="H23" s="232">
        <f t="shared" si="8"/>
        <v>291200</v>
      </c>
      <c r="I23" s="232">
        <f t="shared" si="8"/>
        <v>65600</v>
      </c>
      <c r="J23" s="232">
        <f t="shared" si="8"/>
        <v>58000</v>
      </c>
      <c r="K23" s="314">
        <f t="shared" si="0"/>
        <v>461680</v>
      </c>
    </row>
    <row r="24" spans="1:11">
      <c r="A24" s="120" t="s">
        <v>137</v>
      </c>
      <c r="B24" s="271"/>
      <c r="C24" s="280"/>
      <c r="D24" s="291"/>
      <c r="E24" s="291">
        <v>0.5</v>
      </c>
      <c r="F24" s="291">
        <v>1.1000000000000001</v>
      </c>
      <c r="G24" s="291"/>
      <c r="H24" s="291">
        <v>4.8</v>
      </c>
      <c r="I24" s="291">
        <v>2</v>
      </c>
      <c r="J24" s="291">
        <v>2</v>
      </c>
      <c r="K24" s="292">
        <f t="shared" si="0"/>
        <v>10.4</v>
      </c>
    </row>
    <row r="25" spans="1:11">
      <c r="A25" s="120"/>
      <c r="B25" s="271"/>
      <c r="C25" s="280"/>
      <c r="D25" s="290">
        <f>D17*D24</f>
        <v>0</v>
      </c>
      <c r="E25" s="232">
        <f t="shared" ref="E25:J25" si="9">E7*E24</f>
        <v>33450</v>
      </c>
      <c r="F25" s="232">
        <f t="shared" si="9"/>
        <v>64460.000000000007</v>
      </c>
      <c r="G25" s="232">
        <f t="shared" si="9"/>
        <v>0</v>
      </c>
      <c r="H25" s="232">
        <f t="shared" si="9"/>
        <v>199680</v>
      </c>
      <c r="I25" s="232">
        <f t="shared" si="9"/>
        <v>65600</v>
      </c>
      <c r="J25" s="232">
        <f t="shared" si="9"/>
        <v>58000</v>
      </c>
      <c r="K25" s="314">
        <f t="shared" si="0"/>
        <v>421190</v>
      </c>
    </row>
    <row r="26" spans="1:11">
      <c r="A26" s="120" t="s">
        <v>139</v>
      </c>
      <c r="B26" s="271"/>
      <c r="C26" s="280"/>
      <c r="D26" s="291"/>
      <c r="E26" s="291"/>
      <c r="F26" s="291"/>
      <c r="G26" s="291"/>
      <c r="H26" s="291">
        <v>2</v>
      </c>
      <c r="I26" s="291">
        <v>3.6</v>
      </c>
      <c r="J26" s="291">
        <v>7.2</v>
      </c>
      <c r="K26" s="292">
        <f t="shared" si="0"/>
        <v>12.8</v>
      </c>
    </row>
    <row r="27" spans="1:11">
      <c r="A27" s="120"/>
      <c r="B27" s="271"/>
      <c r="C27" s="280"/>
      <c r="D27" s="290">
        <f t="shared" ref="D27:J27" si="10">D7*D26</f>
        <v>0</v>
      </c>
      <c r="E27" s="232">
        <f t="shared" si="10"/>
        <v>0</v>
      </c>
      <c r="F27" s="232">
        <f t="shared" si="10"/>
        <v>0</v>
      </c>
      <c r="G27" s="232">
        <f t="shared" si="10"/>
        <v>0</v>
      </c>
      <c r="H27" s="232">
        <f t="shared" si="10"/>
        <v>83200</v>
      </c>
      <c r="I27" s="232">
        <f t="shared" si="10"/>
        <v>118080</v>
      </c>
      <c r="J27" s="232">
        <f t="shared" si="10"/>
        <v>208800</v>
      </c>
      <c r="K27" s="314">
        <f t="shared" si="0"/>
        <v>410080</v>
      </c>
    </row>
    <row r="28" spans="1:11">
      <c r="A28" s="91" t="s">
        <v>69</v>
      </c>
      <c r="B28" s="272">
        <v>0.69</v>
      </c>
      <c r="C28" s="281">
        <v>0.6</v>
      </c>
      <c r="D28" s="291"/>
      <c r="E28" s="291"/>
      <c r="F28" s="291"/>
      <c r="G28" s="291"/>
      <c r="H28" s="291"/>
      <c r="I28" s="291"/>
      <c r="J28" s="291"/>
      <c r="K28" s="292">
        <f t="shared" si="0"/>
        <v>0</v>
      </c>
    </row>
    <row r="29" spans="1:11">
      <c r="A29" s="90"/>
      <c r="B29" s="273">
        <v>30</v>
      </c>
      <c r="C29" s="224"/>
      <c r="D29" s="290">
        <f>D9*D28</f>
        <v>0</v>
      </c>
      <c r="E29" s="232">
        <f>E9*E28</f>
        <v>0</v>
      </c>
      <c r="F29" s="232">
        <f>F9*F28</f>
        <v>0</v>
      </c>
      <c r="G29" s="232">
        <f>G9*G28</f>
        <v>0</v>
      </c>
      <c r="H29" s="232">
        <f>H7*H28</f>
        <v>0</v>
      </c>
      <c r="I29" s="232">
        <f>I7*I28</f>
        <v>0</v>
      </c>
      <c r="J29" s="232">
        <f>J7*J28</f>
        <v>0</v>
      </c>
      <c r="K29" s="314">
        <f t="shared" si="0"/>
        <v>0</v>
      </c>
    </row>
    <row r="30" spans="1:11">
      <c r="A30" s="263">
        <f>ROUND((B28/B29)^C28,2)</f>
        <v>0.1</v>
      </c>
      <c r="B30" s="274"/>
      <c r="C30" s="282"/>
      <c r="D30" s="291"/>
      <c r="E30" s="291"/>
      <c r="F30" s="291"/>
      <c r="G30" s="291"/>
      <c r="H30" s="291"/>
      <c r="I30" s="291"/>
      <c r="J30" s="291"/>
      <c r="K30" s="292">
        <f t="shared" si="0"/>
        <v>0</v>
      </c>
    </row>
    <row r="31" spans="1:11">
      <c r="A31" s="264"/>
      <c r="B31" s="275"/>
      <c r="C31" s="283"/>
      <c r="D31" s="290">
        <f>D11*D30</f>
        <v>0</v>
      </c>
      <c r="E31" s="232">
        <f>E11*E30</f>
        <v>0</v>
      </c>
      <c r="F31" s="232">
        <f>F7*F30</f>
        <v>0</v>
      </c>
      <c r="G31" s="232">
        <f>G7*G30</f>
        <v>0</v>
      </c>
      <c r="H31" s="232">
        <f>H7*H30</f>
        <v>0</v>
      </c>
      <c r="I31" s="232">
        <f>I7*I30</f>
        <v>0</v>
      </c>
      <c r="J31" s="232">
        <f>J7*J30</f>
        <v>0</v>
      </c>
      <c r="K31" s="314">
        <f t="shared" si="0"/>
        <v>0</v>
      </c>
    </row>
    <row r="32" spans="1:11">
      <c r="A32" s="120"/>
      <c r="B32" s="271"/>
      <c r="C32" s="280"/>
      <c r="D32" s="291"/>
      <c r="E32" s="291"/>
      <c r="F32" s="291"/>
      <c r="G32" s="291"/>
      <c r="H32" s="291"/>
      <c r="I32" s="291"/>
      <c r="J32" s="291"/>
      <c r="K32" s="292">
        <f t="shared" si="0"/>
        <v>0</v>
      </c>
    </row>
    <row r="33" spans="1:11">
      <c r="A33" s="120"/>
      <c r="B33" s="271"/>
      <c r="C33" s="280"/>
      <c r="D33" s="290">
        <f>D13*D32</f>
        <v>0</v>
      </c>
      <c r="E33" s="232">
        <f>E13*E32</f>
        <v>0</v>
      </c>
      <c r="F33" s="232">
        <f>F7*F32</f>
        <v>0</v>
      </c>
      <c r="G33" s="232">
        <f>G7*G32</f>
        <v>0</v>
      </c>
      <c r="H33" s="232">
        <f>H7*H32</f>
        <v>0</v>
      </c>
      <c r="I33" s="232">
        <f>I7*I32</f>
        <v>0</v>
      </c>
      <c r="J33" s="232">
        <f>J7*J32</f>
        <v>0</v>
      </c>
      <c r="K33" s="293">
        <f t="shared" si="0"/>
        <v>0</v>
      </c>
    </row>
    <row r="34" spans="1:11">
      <c r="A34" s="145"/>
      <c r="B34" s="276"/>
      <c r="C34" s="284"/>
      <c r="D34" s="291"/>
      <c r="E34" s="291"/>
      <c r="F34" s="291"/>
      <c r="G34" s="291"/>
      <c r="H34" s="291"/>
      <c r="I34" s="291"/>
      <c r="J34" s="291"/>
      <c r="K34" s="315"/>
    </row>
    <row r="35" spans="1:11">
      <c r="A35" s="145"/>
      <c r="B35" s="276"/>
      <c r="C35" s="284"/>
      <c r="D35" s="228"/>
      <c r="E35" s="228"/>
      <c r="F35" s="228"/>
      <c r="G35" s="228"/>
      <c r="H35" s="228"/>
      <c r="I35" s="228"/>
      <c r="J35" s="228"/>
      <c r="K35" s="315"/>
    </row>
    <row r="36" spans="1:11">
      <c r="A36" s="145"/>
      <c r="B36" s="276"/>
      <c r="C36" s="284"/>
      <c r="D36" s="291"/>
      <c r="E36" s="291"/>
      <c r="F36" s="291"/>
      <c r="G36" s="291"/>
      <c r="H36" s="291"/>
      <c r="I36" s="291"/>
      <c r="J36" s="291"/>
      <c r="K36" s="153"/>
    </row>
    <row r="37" spans="1:11">
      <c r="A37" s="145"/>
      <c r="B37" s="276"/>
      <c r="C37" s="284"/>
      <c r="D37" s="228"/>
      <c r="E37" s="228"/>
      <c r="F37" s="228"/>
      <c r="G37" s="228"/>
      <c r="H37" s="228"/>
      <c r="I37" s="228"/>
      <c r="J37" s="228"/>
      <c r="K37" s="154"/>
    </row>
    <row r="38" spans="1:11">
      <c r="A38" s="145"/>
      <c r="B38" s="276"/>
      <c r="C38" s="284"/>
      <c r="D38" s="291"/>
      <c r="E38" s="291"/>
      <c r="F38" s="291"/>
      <c r="G38" s="291"/>
      <c r="H38" s="291"/>
      <c r="I38" s="291"/>
      <c r="J38" s="291"/>
      <c r="K38" s="315"/>
    </row>
    <row r="39" spans="1:11">
      <c r="A39" s="145"/>
      <c r="B39" s="276"/>
      <c r="C39" s="284"/>
      <c r="D39" s="228"/>
      <c r="E39" s="228"/>
      <c r="F39" s="228"/>
      <c r="G39" s="228"/>
      <c r="H39" s="228"/>
      <c r="I39" s="228"/>
      <c r="J39" s="228"/>
      <c r="K39" s="154"/>
    </row>
    <row r="40" spans="1:11">
      <c r="A40" s="151" t="s">
        <v>92</v>
      </c>
      <c r="B40" s="156"/>
      <c r="C40" s="131"/>
      <c r="D40" s="292">
        <f t="shared" ref="D40:J40" si="11">D8+D10+D12+D14+D16+D18+D20+D22+D24+D26+D28+D30+D32+D34+D36+D38</f>
        <v>0</v>
      </c>
      <c r="E40" s="292">
        <f t="shared" si="11"/>
        <v>1.5</v>
      </c>
      <c r="F40" s="292">
        <f t="shared" si="11"/>
        <v>9.4</v>
      </c>
      <c r="G40" s="292">
        <f t="shared" si="11"/>
        <v>0</v>
      </c>
      <c r="H40" s="292">
        <f t="shared" si="11"/>
        <v>61.599999999999994</v>
      </c>
      <c r="I40" s="292">
        <f t="shared" si="11"/>
        <v>63.400000000000006</v>
      </c>
      <c r="J40" s="292">
        <f t="shared" si="11"/>
        <v>58.400000000000006</v>
      </c>
      <c r="K40" s="316">
        <f>(K9+K11+K13+K15+K17+K19+K21+K23+K25+K27+K29+K31+K33)*-1</f>
        <v>-6986870</v>
      </c>
    </row>
    <row r="41" spans="1:11">
      <c r="A41" s="151"/>
      <c r="B41" s="156"/>
      <c r="C41" s="131"/>
      <c r="D41" s="293">
        <f t="shared" ref="D41:J41" si="12">D7*D40</f>
        <v>0</v>
      </c>
      <c r="E41" s="293">
        <f t="shared" si="12"/>
        <v>100350</v>
      </c>
      <c r="F41" s="293">
        <f t="shared" si="12"/>
        <v>550840</v>
      </c>
      <c r="G41" s="293">
        <f t="shared" si="12"/>
        <v>0</v>
      </c>
      <c r="H41" s="293">
        <f t="shared" si="12"/>
        <v>2562559.9999999995</v>
      </c>
      <c r="I41" s="293">
        <f t="shared" si="12"/>
        <v>2079520.0000000002</v>
      </c>
      <c r="J41" s="293">
        <f t="shared" si="12"/>
        <v>1693600.0000000002</v>
      </c>
      <c r="K41" s="293">
        <f>SUM(D41:J41)</f>
        <v>6986870</v>
      </c>
    </row>
    <row r="42" spans="1:11">
      <c r="A42" s="265" t="s">
        <v>140</v>
      </c>
      <c r="B42" s="265"/>
      <c r="C42" s="265"/>
      <c r="D42" s="294" t="s">
        <v>88</v>
      </c>
      <c r="E42" s="298"/>
      <c r="F42" s="300">
        <f>SUM(E41:J41)</f>
        <v>6986870</v>
      </c>
      <c r="G42" s="83" t="s">
        <v>15</v>
      </c>
      <c r="H42" s="304">
        <f>K3</f>
        <v>6.e-002</v>
      </c>
      <c r="I42" s="83" t="s">
        <v>39</v>
      </c>
      <c r="J42" s="308">
        <f>F42*H42</f>
        <v>419212.2</v>
      </c>
      <c r="K42" s="317"/>
    </row>
    <row r="43" spans="1:11">
      <c r="A43" s="266"/>
      <c r="B43" s="266"/>
      <c r="C43" s="266"/>
      <c r="D43" s="295"/>
      <c r="E43" s="295"/>
      <c r="F43" s="267"/>
      <c r="G43" s="303"/>
      <c r="H43" s="305"/>
      <c r="I43" s="303"/>
      <c r="J43" s="309"/>
      <c r="K43" s="309"/>
    </row>
    <row r="44" spans="1:11" ht="18.75">
      <c r="A44" s="61" t="s">
        <v>117</v>
      </c>
      <c r="B44" s="61"/>
      <c r="C44" s="61"/>
      <c r="D44" s="61"/>
      <c r="E44" s="61"/>
      <c r="F44" s="61"/>
      <c r="G44" s="61"/>
      <c r="I44" s="198" t="s">
        <v>106</v>
      </c>
      <c r="J44" s="198">
        <v>2</v>
      </c>
      <c r="K44" s="310" t="s">
        <v>70</v>
      </c>
    </row>
    <row r="45" spans="1:11" ht="14.25" customHeight="1">
      <c r="A45" s="258" t="s">
        <v>107</v>
      </c>
      <c r="B45" s="267"/>
      <c r="C45" s="267"/>
      <c r="D45" s="285">
        <v>1</v>
      </c>
      <c r="E45" s="296" t="s">
        <v>118</v>
      </c>
      <c r="F45" s="285" t="s">
        <v>119</v>
      </c>
      <c r="G45" s="129" t="s">
        <v>120</v>
      </c>
      <c r="H45" s="129" t="s">
        <v>122</v>
      </c>
      <c r="I45" s="129" t="s">
        <v>123</v>
      </c>
      <c r="J45" s="129"/>
      <c r="K45" s="153"/>
    </row>
    <row r="46" spans="1:11">
      <c r="A46" s="259"/>
      <c r="B46" s="259"/>
      <c r="C46" s="259"/>
      <c r="D46" s="286"/>
      <c r="E46" s="297"/>
      <c r="F46" s="299"/>
      <c r="G46" s="194">
        <f>A73</f>
        <v>0.1</v>
      </c>
      <c r="H46" s="194">
        <v>0.95</v>
      </c>
      <c r="I46" s="194">
        <v>0.7</v>
      </c>
      <c r="J46" s="194"/>
      <c r="K46" s="311">
        <f>ROUNDDOWN(G46*H46*I46,2)</f>
        <v>6.e-002</v>
      </c>
    </row>
    <row r="47" spans="1:11">
      <c r="A47" s="260"/>
      <c r="B47" s="268"/>
      <c r="C47" s="277"/>
      <c r="D47" s="70" t="s">
        <v>124</v>
      </c>
      <c r="E47" s="70"/>
      <c r="F47" s="70"/>
      <c r="G47" s="70"/>
      <c r="H47" s="70"/>
      <c r="I47" s="70"/>
      <c r="J47" s="70"/>
      <c r="K47" s="129" t="s">
        <v>71</v>
      </c>
    </row>
    <row r="48" spans="1:11">
      <c r="A48" s="261"/>
      <c r="B48" s="269"/>
      <c r="C48" s="278"/>
      <c r="D48" s="129" t="s">
        <v>125</v>
      </c>
      <c r="E48" s="129" t="s">
        <v>126</v>
      </c>
      <c r="F48" s="129" t="s">
        <v>27</v>
      </c>
      <c r="G48" s="129" t="s">
        <v>127</v>
      </c>
      <c r="H48" s="129" t="s">
        <v>128</v>
      </c>
      <c r="I48" s="129" t="s">
        <v>129</v>
      </c>
      <c r="J48" s="129" t="s">
        <v>130</v>
      </c>
      <c r="K48" s="312"/>
    </row>
    <row r="49" spans="1:11">
      <c r="A49" s="261"/>
      <c r="B49" s="269"/>
      <c r="C49" s="278"/>
      <c r="D49" s="287"/>
      <c r="E49" s="287"/>
      <c r="F49" s="287"/>
      <c r="G49" s="287"/>
      <c r="H49" s="287"/>
      <c r="I49" s="287"/>
      <c r="J49" s="287"/>
      <c r="K49" s="312"/>
    </row>
    <row r="50" spans="1:11">
      <c r="A50" s="262"/>
      <c r="B50" s="270"/>
      <c r="C50" s="279"/>
      <c r="D50" s="288">
        <v>70600</v>
      </c>
      <c r="E50" s="288">
        <v>66900</v>
      </c>
      <c r="F50" s="288">
        <v>58600</v>
      </c>
      <c r="G50" s="288">
        <v>51200</v>
      </c>
      <c r="H50" s="288">
        <v>41600</v>
      </c>
      <c r="I50" s="288">
        <v>32800</v>
      </c>
      <c r="J50" s="288">
        <v>29000</v>
      </c>
      <c r="K50" s="313"/>
    </row>
    <row r="51" spans="1:11">
      <c r="A51" s="120" t="s">
        <v>135</v>
      </c>
      <c r="B51" s="271"/>
      <c r="C51" s="280"/>
      <c r="D51" s="289"/>
      <c r="E51" s="291"/>
      <c r="F51" s="291">
        <v>7.2</v>
      </c>
      <c r="G51" s="291">
        <v>11</v>
      </c>
      <c r="H51" s="291">
        <v>22</v>
      </c>
      <c r="I51" s="291">
        <v>42</v>
      </c>
      <c r="J51" s="291">
        <v>54</v>
      </c>
      <c r="K51" s="292">
        <f t="shared" ref="K51:K76" si="13">SUM(D51:J51)</f>
        <v>136.19999999999999</v>
      </c>
    </row>
    <row r="52" spans="1:11">
      <c r="A52" s="120"/>
      <c r="B52" s="271"/>
      <c r="C52" s="280"/>
      <c r="D52" s="290">
        <f t="shared" ref="D52:J52" si="14">D50*D51</f>
        <v>0</v>
      </c>
      <c r="E52" s="232">
        <f t="shared" si="14"/>
        <v>0</v>
      </c>
      <c r="F52" s="232">
        <f t="shared" si="14"/>
        <v>421920</v>
      </c>
      <c r="G52" s="232">
        <f t="shared" si="14"/>
        <v>563200</v>
      </c>
      <c r="H52" s="232">
        <f t="shared" si="14"/>
        <v>915200</v>
      </c>
      <c r="I52" s="232">
        <f t="shared" si="14"/>
        <v>1377600</v>
      </c>
      <c r="J52" s="232">
        <f t="shared" si="14"/>
        <v>1566000</v>
      </c>
      <c r="K52" s="314">
        <f t="shared" si="13"/>
        <v>4843920</v>
      </c>
    </row>
    <row r="53" spans="1:11">
      <c r="A53" s="120" t="s">
        <v>134</v>
      </c>
      <c r="B53" s="271"/>
      <c r="C53" s="280"/>
      <c r="D53" s="289"/>
      <c r="E53" s="291"/>
      <c r="F53" s="291">
        <v>7.2</v>
      </c>
      <c r="G53" s="291">
        <v>11</v>
      </c>
      <c r="H53" s="291">
        <v>22</v>
      </c>
      <c r="I53" s="291">
        <v>42</v>
      </c>
      <c r="J53" s="291">
        <v>54</v>
      </c>
      <c r="K53" s="292">
        <f t="shared" si="13"/>
        <v>136.19999999999999</v>
      </c>
    </row>
    <row r="54" spans="1:11">
      <c r="A54" s="120"/>
      <c r="B54" s="271"/>
      <c r="C54" s="280"/>
      <c r="D54" s="290">
        <f t="shared" ref="D54:J54" si="15">D50*D53</f>
        <v>0</v>
      </c>
      <c r="E54" s="232">
        <f t="shared" si="15"/>
        <v>0</v>
      </c>
      <c r="F54" s="232">
        <f t="shared" si="15"/>
        <v>421920</v>
      </c>
      <c r="G54" s="232">
        <f t="shared" si="15"/>
        <v>563200</v>
      </c>
      <c r="H54" s="232">
        <f t="shared" si="15"/>
        <v>915200</v>
      </c>
      <c r="I54" s="232">
        <f t="shared" si="15"/>
        <v>1377600</v>
      </c>
      <c r="J54" s="232">
        <f t="shared" si="15"/>
        <v>1566000</v>
      </c>
      <c r="K54" s="314">
        <f t="shared" si="13"/>
        <v>4843920</v>
      </c>
    </row>
    <row r="55" spans="1:11">
      <c r="A55" s="120" t="s">
        <v>74</v>
      </c>
      <c r="B55" s="271"/>
      <c r="C55" s="280"/>
      <c r="D55" s="291"/>
      <c r="E55" s="291"/>
      <c r="F55" s="291">
        <v>0.5</v>
      </c>
      <c r="G55" s="291">
        <v>4</v>
      </c>
      <c r="H55" s="291">
        <v>7</v>
      </c>
      <c r="I55" s="291">
        <v>8</v>
      </c>
      <c r="J55" s="291">
        <v>11</v>
      </c>
      <c r="K55" s="292">
        <f t="shared" si="13"/>
        <v>30.5</v>
      </c>
    </row>
    <row r="56" spans="1:11">
      <c r="A56" s="120"/>
      <c r="B56" s="271"/>
      <c r="C56" s="280"/>
      <c r="D56" s="290">
        <f t="shared" ref="D56:J56" si="16">D50*D55</f>
        <v>0</v>
      </c>
      <c r="E56" s="232">
        <f t="shared" si="16"/>
        <v>0</v>
      </c>
      <c r="F56" s="232">
        <f t="shared" si="16"/>
        <v>29300</v>
      </c>
      <c r="G56" s="232">
        <f t="shared" si="16"/>
        <v>204800</v>
      </c>
      <c r="H56" s="232">
        <f t="shared" si="16"/>
        <v>291200</v>
      </c>
      <c r="I56" s="232">
        <f t="shared" si="16"/>
        <v>262400</v>
      </c>
      <c r="J56" s="232">
        <f t="shared" si="16"/>
        <v>319000</v>
      </c>
      <c r="K56" s="314">
        <f t="shared" si="13"/>
        <v>1106700</v>
      </c>
    </row>
    <row r="57" spans="1:11">
      <c r="A57" s="120" t="s">
        <v>1</v>
      </c>
      <c r="B57" s="271"/>
      <c r="C57" s="280"/>
      <c r="D57" s="291"/>
      <c r="E57" s="291"/>
      <c r="F57" s="291">
        <v>1.2</v>
      </c>
      <c r="G57" s="291">
        <v>0.9</v>
      </c>
      <c r="H57" s="291">
        <v>3.6</v>
      </c>
      <c r="I57" s="291">
        <v>3.6</v>
      </c>
      <c r="J57" s="291">
        <v>4</v>
      </c>
      <c r="K57" s="292">
        <f t="shared" si="13"/>
        <v>13.3</v>
      </c>
    </row>
    <row r="58" spans="1:11">
      <c r="A58" s="120"/>
      <c r="B58" s="271"/>
      <c r="C58" s="280"/>
      <c r="D58" s="290">
        <f t="shared" ref="D58:J58" si="17">D50*D57</f>
        <v>0</v>
      </c>
      <c r="E58" s="232">
        <f t="shared" si="17"/>
        <v>0</v>
      </c>
      <c r="F58" s="232">
        <f t="shared" si="17"/>
        <v>70320</v>
      </c>
      <c r="G58" s="232">
        <f t="shared" si="17"/>
        <v>46080</v>
      </c>
      <c r="H58" s="232">
        <f t="shared" si="17"/>
        <v>149760</v>
      </c>
      <c r="I58" s="232">
        <f t="shared" si="17"/>
        <v>118080</v>
      </c>
      <c r="J58" s="232">
        <f t="shared" si="17"/>
        <v>116000</v>
      </c>
      <c r="K58" s="314">
        <f t="shared" si="13"/>
        <v>500240</v>
      </c>
    </row>
    <row r="59" spans="1:11">
      <c r="A59" s="120" t="s">
        <v>136</v>
      </c>
      <c r="B59" s="271"/>
      <c r="C59" s="280"/>
      <c r="D59" s="291"/>
      <c r="E59" s="291"/>
      <c r="F59" s="291">
        <v>5.7</v>
      </c>
      <c r="G59" s="291">
        <v>12.8</v>
      </c>
      <c r="H59" s="291">
        <v>18.7</v>
      </c>
      <c r="I59" s="291">
        <v>28.1</v>
      </c>
      <c r="J59" s="291">
        <v>36.4</v>
      </c>
      <c r="K59" s="292">
        <f t="shared" si="13"/>
        <v>101.70000000000002</v>
      </c>
    </row>
    <row r="60" spans="1:11">
      <c r="A60" s="120"/>
      <c r="B60" s="271"/>
      <c r="C60" s="280"/>
      <c r="D60" s="290">
        <f t="shared" ref="D60:J60" si="18">D50*D59</f>
        <v>0</v>
      </c>
      <c r="E60" s="232">
        <f t="shared" si="18"/>
        <v>0</v>
      </c>
      <c r="F60" s="232">
        <f t="shared" si="18"/>
        <v>334020</v>
      </c>
      <c r="G60" s="232">
        <f t="shared" si="18"/>
        <v>655360</v>
      </c>
      <c r="H60" s="232">
        <f t="shared" si="18"/>
        <v>777920</v>
      </c>
      <c r="I60" s="232">
        <f t="shared" si="18"/>
        <v>921680</v>
      </c>
      <c r="J60" s="232">
        <f t="shared" si="18"/>
        <v>1055600</v>
      </c>
      <c r="K60" s="314">
        <f t="shared" si="13"/>
        <v>3744580</v>
      </c>
    </row>
    <row r="61" spans="1:11">
      <c r="A61" s="120"/>
      <c r="B61" s="271"/>
      <c r="C61" s="280"/>
      <c r="D61" s="291"/>
      <c r="E61" s="291"/>
      <c r="F61" s="291"/>
      <c r="G61" s="291"/>
      <c r="H61" s="291"/>
      <c r="I61" s="291"/>
      <c r="J61" s="291"/>
      <c r="K61" s="292">
        <f t="shared" si="13"/>
        <v>0</v>
      </c>
    </row>
    <row r="62" spans="1:11">
      <c r="A62" s="120"/>
      <c r="B62" s="271"/>
      <c r="C62" s="280"/>
      <c r="D62" s="290">
        <f t="shared" ref="D62:J62" si="19">D50*D61</f>
        <v>0</v>
      </c>
      <c r="E62" s="232">
        <f t="shared" si="19"/>
        <v>0</v>
      </c>
      <c r="F62" s="232">
        <f t="shared" si="19"/>
        <v>0</v>
      </c>
      <c r="G62" s="232">
        <f t="shared" si="19"/>
        <v>0</v>
      </c>
      <c r="H62" s="232">
        <f t="shared" si="19"/>
        <v>0</v>
      </c>
      <c r="I62" s="232">
        <f t="shared" si="19"/>
        <v>0</v>
      </c>
      <c r="J62" s="232">
        <f t="shared" si="19"/>
        <v>0</v>
      </c>
      <c r="K62" s="314">
        <f t="shared" si="13"/>
        <v>0</v>
      </c>
    </row>
    <row r="63" spans="1:11">
      <c r="A63" s="120"/>
      <c r="B63" s="271"/>
      <c r="C63" s="280"/>
      <c r="D63" s="291"/>
      <c r="E63" s="291"/>
      <c r="F63" s="291"/>
      <c r="G63" s="291"/>
      <c r="H63" s="291"/>
      <c r="I63" s="291"/>
      <c r="J63" s="291"/>
      <c r="K63" s="292">
        <f t="shared" si="13"/>
        <v>0</v>
      </c>
    </row>
    <row r="64" spans="1:11">
      <c r="A64" s="120"/>
      <c r="B64" s="271"/>
      <c r="C64" s="280"/>
      <c r="D64" s="290">
        <f t="shared" ref="D64:J64" si="20">D50*D63</f>
        <v>0</v>
      </c>
      <c r="E64" s="232">
        <f t="shared" si="20"/>
        <v>0</v>
      </c>
      <c r="F64" s="232">
        <f t="shared" si="20"/>
        <v>0</v>
      </c>
      <c r="G64" s="232">
        <f t="shared" si="20"/>
        <v>0</v>
      </c>
      <c r="H64" s="232">
        <f t="shared" si="20"/>
        <v>0</v>
      </c>
      <c r="I64" s="232">
        <f t="shared" si="20"/>
        <v>0</v>
      </c>
      <c r="J64" s="232">
        <f t="shared" si="20"/>
        <v>0</v>
      </c>
      <c r="K64" s="314">
        <f t="shared" si="13"/>
        <v>0</v>
      </c>
    </row>
    <row r="65" spans="1:11">
      <c r="A65" s="120"/>
      <c r="B65" s="271"/>
      <c r="C65" s="280"/>
      <c r="D65" s="291"/>
      <c r="E65" s="291"/>
      <c r="F65" s="291"/>
      <c r="G65" s="291"/>
      <c r="H65" s="291"/>
      <c r="I65" s="291"/>
      <c r="J65" s="291"/>
      <c r="K65" s="292">
        <f t="shared" si="13"/>
        <v>0</v>
      </c>
    </row>
    <row r="66" spans="1:11">
      <c r="A66" s="120"/>
      <c r="B66" s="271"/>
      <c r="C66" s="280"/>
      <c r="D66" s="290">
        <f t="shared" ref="D66:J66" si="21">D50*D65</f>
        <v>0</v>
      </c>
      <c r="E66" s="232">
        <f t="shared" si="21"/>
        <v>0</v>
      </c>
      <c r="F66" s="232">
        <f t="shared" si="21"/>
        <v>0</v>
      </c>
      <c r="G66" s="232">
        <f t="shared" si="21"/>
        <v>0</v>
      </c>
      <c r="H66" s="232">
        <f t="shared" si="21"/>
        <v>0</v>
      </c>
      <c r="I66" s="232">
        <f t="shared" si="21"/>
        <v>0</v>
      </c>
      <c r="J66" s="232">
        <f t="shared" si="21"/>
        <v>0</v>
      </c>
      <c r="K66" s="314">
        <f t="shared" si="13"/>
        <v>0</v>
      </c>
    </row>
    <row r="67" spans="1:11">
      <c r="A67" s="120"/>
      <c r="B67" s="271"/>
      <c r="C67" s="280"/>
      <c r="D67" s="291"/>
      <c r="E67" s="291"/>
      <c r="F67" s="291"/>
      <c r="G67" s="291"/>
      <c r="H67" s="291"/>
      <c r="I67" s="291"/>
      <c r="J67" s="291"/>
      <c r="K67" s="292">
        <f t="shared" si="13"/>
        <v>0</v>
      </c>
    </row>
    <row r="68" spans="1:11">
      <c r="A68" s="120"/>
      <c r="B68" s="271"/>
      <c r="C68" s="280"/>
      <c r="D68" s="290">
        <f>D60*D67</f>
        <v>0</v>
      </c>
      <c r="E68" s="232">
        <f t="shared" ref="E68:J68" si="22">E50*E67</f>
        <v>0</v>
      </c>
      <c r="F68" s="232">
        <f t="shared" si="22"/>
        <v>0</v>
      </c>
      <c r="G68" s="232">
        <f t="shared" si="22"/>
        <v>0</v>
      </c>
      <c r="H68" s="232">
        <f t="shared" si="22"/>
        <v>0</v>
      </c>
      <c r="I68" s="232">
        <f t="shared" si="22"/>
        <v>0</v>
      </c>
      <c r="J68" s="232">
        <f t="shared" si="22"/>
        <v>0</v>
      </c>
      <c r="K68" s="314">
        <f t="shared" si="13"/>
        <v>0</v>
      </c>
    </row>
    <row r="69" spans="1:11">
      <c r="A69" s="120"/>
      <c r="B69" s="271"/>
      <c r="C69" s="280"/>
      <c r="D69" s="291"/>
      <c r="E69" s="291"/>
      <c r="F69" s="291"/>
      <c r="G69" s="291"/>
      <c r="H69" s="291"/>
      <c r="I69" s="291"/>
      <c r="J69" s="291"/>
      <c r="K69" s="292">
        <f t="shared" si="13"/>
        <v>0</v>
      </c>
    </row>
    <row r="70" spans="1:11">
      <c r="A70" s="120"/>
      <c r="B70" s="271"/>
      <c r="C70" s="280"/>
      <c r="D70" s="290">
        <f t="shared" ref="D70:J70" si="23">D50*D69</f>
        <v>0</v>
      </c>
      <c r="E70" s="232">
        <f t="shared" si="23"/>
        <v>0</v>
      </c>
      <c r="F70" s="232">
        <f t="shared" si="23"/>
        <v>0</v>
      </c>
      <c r="G70" s="232">
        <f t="shared" si="23"/>
        <v>0</v>
      </c>
      <c r="H70" s="232">
        <f t="shared" si="23"/>
        <v>0</v>
      </c>
      <c r="I70" s="232">
        <f t="shared" si="23"/>
        <v>0</v>
      </c>
      <c r="J70" s="232">
        <f t="shared" si="23"/>
        <v>0</v>
      </c>
      <c r="K70" s="314">
        <f t="shared" si="13"/>
        <v>0</v>
      </c>
    </row>
    <row r="71" spans="1:11">
      <c r="A71" s="91" t="s">
        <v>69</v>
      </c>
      <c r="B71" s="272">
        <v>0.69</v>
      </c>
      <c r="C71" s="281">
        <v>0.6</v>
      </c>
      <c r="D71" s="291"/>
      <c r="E71" s="291"/>
      <c r="F71" s="291"/>
      <c r="G71" s="291"/>
      <c r="H71" s="291"/>
      <c r="I71" s="291"/>
      <c r="J71" s="291"/>
      <c r="K71" s="292">
        <f t="shared" si="13"/>
        <v>0</v>
      </c>
    </row>
    <row r="72" spans="1:11">
      <c r="A72" s="90"/>
      <c r="B72" s="273">
        <v>30</v>
      </c>
      <c r="C72" s="224"/>
      <c r="D72" s="290">
        <f>D52*D71</f>
        <v>0</v>
      </c>
      <c r="E72" s="232">
        <f>E52*E71</f>
        <v>0</v>
      </c>
      <c r="F72" s="232">
        <f>F52*F71</f>
        <v>0</v>
      </c>
      <c r="G72" s="232">
        <f>G52*G71</f>
        <v>0</v>
      </c>
      <c r="H72" s="232">
        <f>H50*H71</f>
        <v>0</v>
      </c>
      <c r="I72" s="232">
        <f>I50*I71</f>
        <v>0</v>
      </c>
      <c r="J72" s="232">
        <f>J50*J71</f>
        <v>0</v>
      </c>
      <c r="K72" s="314">
        <f t="shared" si="13"/>
        <v>0</v>
      </c>
    </row>
    <row r="73" spans="1:11">
      <c r="A73" s="263">
        <f>ROUND((B71/B72)^C71,2)</f>
        <v>0.1</v>
      </c>
      <c r="B73" s="274"/>
      <c r="C73" s="282"/>
      <c r="D73" s="291"/>
      <c r="E73" s="291"/>
      <c r="F73" s="291"/>
      <c r="G73" s="291"/>
      <c r="H73" s="291"/>
      <c r="I73" s="291"/>
      <c r="J73" s="291"/>
      <c r="K73" s="292">
        <f t="shared" si="13"/>
        <v>0</v>
      </c>
    </row>
    <row r="74" spans="1:11">
      <c r="A74" s="264"/>
      <c r="B74" s="275"/>
      <c r="C74" s="283"/>
      <c r="D74" s="290">
        <f>D54*D73</f>
        <v>0</v>
      </c>
      <c r="E74" s="232">
        <f>E54*E73</f>
        <v>0</v>
      </c>
      <c r="F74" s="232">
        <f>F50*F73</f>
        <v>0</v>
      </c>
      <c r="G74" s="232">
        <f>G50*G73</f>
        <v>0</v>
      </c>
      <c r="H74" s="232">
        <f>H50*H73</f>
        <v>0</v>
      </c>
      <c r="I74" s="232">
        <f>I50*I73</f>
        <v>0</v>
      </c>
      <c r="J74" s="232">
        <f>J50*J73</f>
        <v>0</v>
      </c>
      <c r="K74" s="314">
        <f t="shared" si="13"/>
        <v>0</v>
      </c>
    </row>
    <row r="75" spans="1:11">
      <c r="A75" s="120"/>
      <c r="B75" s="271"/>
      <c r="C75" s="280"/>
      <c r="D75" s="291"/>
      <c r="E75" s="291"/>
      <c r="F75" s="291"/>
      <c r="G75" s="291"/>
      <c r="H75" s="291"/>
      <c r="I75" s="291"/>
      <c r="J75" s="291"/>
      <c r="K75" s="292">
        <f t="shared" si="13"/>
        <v>0</v>
      </c>
    </row>
    <row r="76" spans="1:11">
      <c r="A76" s="120"/>
      <c r="B76" s="271"/>
      <c r="C76" s="280"/>
      <c r="D76" s="290">
        <f>D56*D75</f>
        <v>0</v>
      </c>
      <c r="E76" s="232">
        <f>E56*E75</f>
        <v>0</v>
      </c>
      <c r="F76" s="232">
        <f>F50*F75</f>
        <v>0</v>
      </c>
      <c r="G76" s="232">
        <f>G50*G75</f>
        <v>0</v>
      </c>
      <c r="H76" s="232">
        <f>H50*H75</f>
        <v>0</v>
      </c>
      <c r="I76" s="232">
        <f>I50*I75</f>
        <v>0</v>
      </c>
      <c r="J76" s="232">
        <f>J50*J75</f>
        <v>0</v>
      </c>
      <c r="K76" s="293">
        <f t="shared" si="13"/>
        <v>0</v>
      </c>
    </row>
    <row r="77" spans="1:11">
      <c r="A77" s="145"/>
      <c r="B77" s="276"/>
      <c r="C77" s="284"/>
      <c r="D77" s="291"/>
      <c r="E77" s="291"/>
      <c r="F77" s="291"/>
      <c r="G77" s="291"/>
      <c r="H77" s="291"/>
      <c r="I77" s="291"/>
      <c r="J77" s="291"/>
      <c r="K77" s="315"/>
    </row>
    <row r="78" spans="1:11">
      <c r="A78" s="145"/>
      <c r="B78" s="276"/>
      <c r="C78" s="284"/>
      <c r="D78" s="228"/>
      <c r="E78" s="228"/>
      <c r="F78" s="228"/>
      <c r="G78" s="228"/>
      <c r="H78" s="228"/>
      <c r="I78" s="228"/>
      <c r="J78" s="228"/>
      <c r="K78" s="315"/>
    </row>
    <row r="79" spans="1:11">
      <c r="A79" s="145"/>
      <c r="B79" s="276"/>
      <c r="C79" s="284"/>
      <c r="D79" s="291"/>
      <c r="E79" s="291"/>
      <c r="F79" s="291"/>
      <c r="G79" s="291"/>
      <c r="H79" s="291"/>
      <c r="I79" s="291"/>
      <c r="J79" s="291"/>
      <c r="K79" s="153"/>
    </row>
    <row r="80" spans="1:11">
      <c r="A80" s="145"/>
      <c r="B80" s="276"/>
      <c r="C80" s="284"/>
      <c r="D80" s="228"/>
      <c r="E80" s="228"/>
      <c r="F80" s="228"/>
      <c r="G80" s="228"/>
      <c r="H80" s="228"/>
      <c r="I80" s="228"/>
      <c r="J80" s="228"/>
      <c r="K80" s="154"/>
    </row>
    <row r="81" spans="1:11">
      <c r="A81" s="145"/>
      <c r="B81" s="276"/>
      <c r="C81" s="284"/>
      <c r="D81" s="291"/>
      <c r="E81" s="291"/>
      <c r="F81" s="291"/>
      <c r="G81" s="291"/>
      <c r="H81" s="291"/>
      <c r="I81" s="291"/>
      <c r="J81" s="291"/>
      <c r="K81" s="315"/>
    </row>
    <row r="82" spans="1:11">
      <c r="A82" s="145"/>
      <c r="B82" s="276"/>
      <c r="C82" s="284"/>
      <c r="D82" s="228"/>
      <c r="E82" s="228"/>
      <c r="F82" s="228"/>
      <c r="G82" s="228"/>
      <c r="H82" s="228"/>
      <c r="I82" s="228"/>
      <c r="J82" s="228"/>
      <c r="K82" s="154"/>
    </row>
    <row r="83" spans="1:11">
      <c r="A83" s="151" t="s">
        <v>92</v>
      </c>
      <c r="B83" s="156"/>
      <c r="C83" s="131"/>
      <c r="D83" s="292">
        <f t="shared" ref="D83:J83" si="24">D51+D53+D55+D57+D59+D61+D63+D65+D67+D69+D71+D73+D75+D77+D79+D81</f>
        <v>0</v>
      </c>
      <c r="E83" s="292">
        <f t="shared" si="24"/>
        <v>0</v>
      </c>
      <c r="F83" s="292">
        <f t="shared" si="24"/>
        <v>21.8</v>
      </c>
      <c r="G83" s="292">
        <f t="shared" si="24"/>
        <v>39.700000000000003</v>
      </c>
      <c r="H83" s="292">
        <f t="shared" si="24"/>
        <v>73.3</v>
      </c>
      <c r="I83" s="292">
        <f t="shared" si="24"/>
        <v>123.69999999999999</v>
      </c>
      <c r="J83" s="292">
        <f t="shared" si="24"/>
        <v>159.4</v>
      </c>
      <c r="K83" s="316">
        <f>(K52+K54+K56+K58+K60+K62+K64+K66+K68+K70+K72+K74+K76)*-1</f>
        <v>-15039360</v>
      </c>
    </row>
    <row r="84" spans="1:11">
      <c r="A84" s="151"/>
      <c r="B84" s="156"/>
      <c r="C84" s="131"/>
      <c r="D84" s="293">
        <f t="shared" ref="D84:J84" si="25">D50*D83</f>
        <v>0</v>
      </c>
      <c r="E84" s="293">
        <f t="shared" si="25"/>
        <v>0</v>
      </c>
      <c r="F84" s="293">
        <f t="shared" si="25"/>
        <v>1277480</v>
      </c>
      <c r="G84" s="293">
        <f t="shared" si="25"/>
        <v>2032640.0000000002</v>
      </c>
      <c r="H84" s="293">
        <f t="shared" si="25"/>
        <v>3049280</v>
      </c>
      <c r="I84" s="293">
        <f t="shared" si="25"/>
        <v>4057359.9999999995</v>
      </c>
      <c r="J84" s="293">
        <f t="shared" si="25"/>
        <v>4622600</v>
      </c>
      <c r="K84" s="293">
        <f>SUM(D84:J84)</f>
        <v>15039360</v>
      </c>
    </row>
    <row r="85" spans="1:11">
      <c r="A85" s="265" t="s">
        <v>140</v>
      </c>
      <c r="B85" s="265"/>
      <c r="C85" s="265"/>
      <c r="D85" s="294" t="s">
        <v>88</v>
      </c>
      <c r="E85" s="298"/>
      <c r="F85" s="300">
        <f>SUM(E84:J84)</f>
        <v>15039360</v>
      </c>
      <c r="G85" s="83" t="s">
        <v>15</v>
      </c>
      <c r="H85" s="304">
        <f>K46</f>
        <v>6.e-002</v>
      </c>
      <c r="I85" s="83" t="s">
        <v>39</v>
      </c>
      <c r="J85" s="308">
        <f>F85*H85</f>
        <v>902361.6</v>
      </c>
      <c r="K85" s="317"/>
    </row>
    <row r="86" spans="1:11">
      <c r="A86" s="266"/>
      <c r="B86" s="266"/>
      <c r="C86" s="266"/>
      <c r="D86" s="295"/>
      <c r="E86" s="295"/>
      <c r="F86" s="267"/>
      <c r="G86" s="303"/>
      <c r="H86" s="305"/>
      <c r="I86" s="303"/>
      <c r="J86" s="309"/>
      <c r="K86" s="309"/>
    </row>
    <row r="87" spans="1:11" ht="18.75">
      <c r="A87" s="61" t="s">
        <v>117</v>
      </c>
      <c r="B87" s="61"/>
      <c r="C87" s="61"/>
      <c r="D87" s="61"/>
      <c r="E87" s="61"/>
      <c r="F87" s="61"/>
      <c r="G87" s="61"/>
      <c r="I87" s="198" t="s">
        <v>106</v>
      </c>
      <c r="J87" s="198">
        <v>3</v>
      </c>
      <c r="K87" s="310" t="s">
        <v>70</v>
      </c>
    </row>
    <row r="88" spans="1:11" ht="14.25" customHeight="1">
      <c r="A88" s="258" t="str">
        <f>設計業務費内訳表!A12</f>
        <v>開発協議</v>
      </c>
      <c r="B88" s="267"/>
      <c r="C88" s="267"/>
      <c r="D88" s="285">
        <v>1</v>
      </c>
      <c r="E88" s="296" t="s">
        <v>5</v>
      </c>
      <c r="F88" s="301" t="s">
        <v>141</v>
      </c>
      <c r="G88" s="285" t="s">
        <v>119</v>
      </c>
      <c r="H88" s="129"/>
      <c r="I88" s="129"/>
      <c r="J88" s="129"/>
      <c r="K88" s="153"/>
    </row>
    <row r="89" spans="1:11">
      <c r="A89" s="259"/>
      <c r="B89" s="259"/>
      <c r="C89" s="259"/>
      <c r="D89" s="286"/>
      <c r="E89" s="297"/>
      <c r="F89" s="302"/>
      <c r="G89" s="299"/>
      <c r="H89" s="306">
        <v>0</v>
      </c>
      <c r="I89" s="306">
        <v>0</v>
      </c>
      <c r="J89" s="306">
        <v>0</v>
      </c>
      <c r="K89" s="318">
        <f>1+H89+I89+J89</f>
        <v>1</v>
      </c>
    </row>
    <row r="90" spans="1:11">
      <c r="A90" s="260"/>
      <c r="B90" s="268"/>
      <c r="C90" s="277"/>
      <c r="D90" s="70" t="s">
        <v>124</v>
      </c>
      <c r="E90" s="70"/>
      <c r="F90" s="70"/>
      <c r="G90" s="70"/>
      <c r="H90" s="70"/>
      <c r="I90" s="70"/>
      <c r="J90" s="70"/>
      <c r="K90" s="129" t="s">
        <v>71</v>
      </c>
    </row>
    <row r="91" spans="1:11">
      <c r="A91" s="261"/>
      <c r="B91" s="269"/>
      <c r="C91" s="278"/>
      <c r="D91" s="129" t="s">
        <v>125</v>
      </c>
      <c r="E91" s="129" t="s">
        <v>126</v>
      </c>
      <c r="F91" s="129" t="s">
        <v>27</v>
      </c>
      <c r="G91" s="129" t="s">
        <v>127</v>
      </c>
      <c r="H91" s="129" t="s">
        <v>128</v>
      </c>
      <c r="I91" s="129" t="s">
        <v>129</v>
      </c>
      <c r="J91" s="129" t="s">
        <v>130</v>
      </c>
      <c r="K91" s="312"/>
    </row>
    <row r="92" spans="1:11">
      <c r="A92" s="261"/>
      <c r="B92" s="269"/>
      <c r="C92" s="278"/>
      <c r="D92" s="287"/>
      <c r="E92" s="287"/>
      <c r="F92" s="287"/>
      <c r="G92" s="287"/>
      <c r="H92" s="287"/>
      <c r="I92" s="287"/>
      <c r="J92" s="287"/>
      <c r="K92" s="312"/>
    </row>
    <row r="93" spans="1:11">
      <c r="A93" s="262"/>
      <c r="B93" s="270"/>
      <c r="C93" s="279"/>
      <c r="D93" s="288">
        <v>70600</v>
      </c>
      <c r="E93" s="288">
        <v>66900</v>
      </c>
      <c r="F93" s="288">
        <v>58600</v>
      </c>
      <c r="G93" s="288">
        <v>51200</v>
      </c>
      <c r="H93" s="288">
        <v>41600</v>
      </c>
      <c r="I93" s="288">
        <v>32800</v>
      </c>
      <c r="J93" s="288">
        <v>29000</v>
      </c>
      <c r="K93" s="313"/>
    </row>
    <row r="94" spans="1:11">
      <c r="A94" s="120" t="s">
        <v>142</v>
      </c>
      <c r="B94" s="271"/>
      <c r="C94" s="280"/>
      <c r="D94" s="289"/>
      <c r="E94" s="291"/>
      <c r="F94" s="291"/>
      <c r="G94" s="291">
        <v>1</v>
      </c>
      <c r="H94" s="291">
        <v>1</v>
      </c>
      <c r="I94" s="291">
        <v>3</v>
      </c>
      <c r="J94" s="291">
        <v>3</v>
      </c>
      <c r="K94" s="292">
        <f t="shared" ref="K94:K115" si="26">SUM(D94:J94)</f>
        <v>8</v>
      </c>
    </row>
    <row r="95" spans="1:11">
      <c r="A95" s="120"/>
      <c r="B95" s="271"/>
      <c r="C95" s="280"/>
      <c r="D95" s="290">
        <f t="shared" ref="D95:J95" si="27">D93*D94</f>
        <v>0</v>
      </c>
      <c r="E95" s="232">
        <f t="shared" si="27"/>
        <v>0</v>
      </c>
      <c r="F95" s="232">
        <f t="shared" si="27"/>
        <v>0</v>
      </c>
      <c r="G95" s="232">
        <f t="shared" si="27"/>
        <v>51200</v>
      </c>
      <c r="H95" s="232">
        <f t="shared" si="27"/>
        <v>41600</v>
      </c>
      <c r="I95" s="232">
        <f t="shared" si="27"/>
        <v>98400</v>
      </c>
      <c r="J95" s="232">
        <f t="shared" si="27"/>
        <v>87000</v>
      </c>
      <c r="K95" s="314">
        <f t="shared" si="26"/>
        <v>278200</v>
      </c>
    </row>
    <row r="96" spans="1:11">
      <c r="A96" s="120" t="s">
        <v>143</v>
      </c>
      <c r="B96" s="271"/>
      <c r="C96" s="280"/>
      <c r="D96" s="289"/>
      <c r="E96" s="291"/>
      <c r="F96" s="291"/>
      <c r="G96" s="291"/>
      <c r="H96" s="291"/>
      <c r="I96" s="291"/>
      <c r="J96" s="291">
        <v>5</v>
      </c>
      <c r="K96" s="292">
        <f t="shared" si="26"/>
        <v>5</v>
      </c>
    </row>
    <row r="97" spans="1:11">
      <c r="A97" s="120"/>
      <c r="B97" s="271"/>
      <c r="C97" s="280"/>
      <c r="D97" s="290">
        <f t="shared" ref="D97:J97" si="28">D93*D96</f>
        <v>0</v>
      </c>
      <c r="E97" s="232">
        <f t="shared" si="28"/>
        <v>0</v>
      </c>
      <c r="F97" s="232">
        <f t="shared" si="28"/>
        <v>0</v>
      </c>
      <c r="G97" s="232">
        <f t="shared" si="28"/>
        <v>0</v>
      </c>
      <c r="H97" s="232">
        <f t="shared" si="28"/>
        <v>0</v>
      </c>
      <c r="I97" s="232">
        <f t="shared" si="28"/>
        <v>0</v>
      </c>
      <c r="J97" s="232">
        <f t="shared" si="28"/>
        <v>145000</v>
      </c>
      <c r="K97" s="293">
        <f t="shared" si="26"/>
        <v>145000</v>
      </c>
    </row>
    <row r="98" spans="1:11">
      <c r="A98" s="120"/>
      <c r="B98" s="271"/>
      <c r="C98" s="280"/>
      <c r="D98" s="291"/>
      <c r="E98" s="291"/>
      <c r="F98" s="291"/>
      <c r="G98" s="291"/>
      <c r="H98" s="291"/>
      <c r="I98" s="291"/>
      <c r="J98" s="291"/>
      <c r="K98" s="292">
        <f t="shared" si="26"/>
        <v>0</v>
      </c>
    </row>
    <row r="99" spans="1:11">
      <c r="A99" s="120"/>
      <c r="B99" s="271"/>
      <c r="C99" s="280"/>
      <c r="D99" s="290">
        <f t="shared" ref="D99:J99" si="29">D93*D98</f>
        <v>0</v>
      </c>
      <c r="E99" s="232">
        <f t="shared" si="29"/>
        <v>0</v>
      </c>
      <c r="F99" s="232">
        <f t="shared" si="29"/>
        <v>0</v>
      </c>
      <c r="G99" s="232">
        <f t="shared" si="29"/>
        <v>0</v>
      </c>
      <c r="H99" s="232">
        <f t="shared" si="29"/>
        <v>0</v>
      </c>
      <c r="I99" s="232">
        <f t="shared" si="29"/>
        <v>0</v>
      </c>
      <c r="J99" s="232">
        <f t="shared" si="29"/>
        <v>0</v>
      </c>
      <c r="K99" s="314">
        <f t="shared" si="26"/>
        <v>0</v>
      </c>
    </row>
    <row r="100" spans="1:11">
      <c r="A100" s="120"/>
      <c r="B100" s="271"/>
      <c r="C100" s="280"/>
      <c r="D100" s="291"/>
      <c r="E100" s="291"/>
      <c r="F100" s="291"/>
      <c r="G100" s="291"/>
      <c r="H100" s="291"/>
      <c r="I100" s="291"/>
      <c r="J100" s="291"/>
      <c r="K100" s="292">
        <f t="shared" si="26"/>
        <v>0</v>
      </c>
    </row>
    <row r="101" spans="1:11">
      <c r="A101" s="120"/>
      <c r="B101" s="271"/>
      <c r="C101" s="280"/>
      <c r="D101" s="290">
        <f t="shared" ref="D101:J101" si="30">D93*D100</f>
        <v>0</v>
      </c>
      <c r="E101" s="232">
        <f t="shared" si="30"/>
        <v>0</v>
      </c>
      <c r="F101" s="232">
        <f t="shared" si="30"/>
        <v>0</v>
      </c>
      <c r="G101" s="232">
        <f t="shared" si="30"/>
        <v>0</v>
      </c>
      <c r="H101" s="232">
        <f t="shared" si="30"/>
        <v>0</v>
      </c>
      <c r="I101" s="232">
        <f t="shared" si="30"/>
        <v>0</v>
      </c>
      <c r="J101" s="232">
        <f t="shared" si="30"/>
        <v>0</v>
      </c>
      <c r="K101" s="293">
        <f t="shared" si="26"/>
        <v>0</v>
      </c>
    </row>
    <row r="102" spans="1:11">
      <c r="A102" s="120"/>
      <c r="B102" s="271"/>
      <c r="C102" s="280"/>
      <c r="D102" s="291"/>
      <c r="E102" s="291"/>
      <c r="F102" s="291"/>
      <c r="G102" s="291"/>
      <c r="H102" s="291"/>
      <c r="I102" s="291"/>
      <c r="J102" s="291"/>
      <c r="K102" s="292">
        <f t="shared" si="26"/>
        <v>0</v>
      </c>
    </row>
    <row r="103" spans="1:11">
      <c r="A103" s="120"/>
      <c r="B103" s="271"/>
      <c r="C103" s="280"/>
      <c r="D103" s="290">
        <f t="shared" ref="D103:J103" si="31">D93*D102</f>
        <v>0</v>
      </c>
      <c r="E103" s="232">
        <f t="shared" si="31"/>
        <v>0</v>
      </c>
      <c r="F103" s="232">
        <f t="shared" si="31"/>
        <v>0</v>
      </c>
      <c r="G103" s="232">
        <f t="shared" si="31"/>
        <v>0</v>
      </c>
      <c r="H103" s="232">
        <f t="shared" si="31"/>
        <v>0</v>
      </c>
      <c r="I103" s="232">
        <f t="shared" si="31"/>
        <v>0</v>
      </c>
      <c r="J103" s="232">
        <f t="shared" si="31"/>
        <v>0</v>
      </c>
      <c r="K103" s="314">
        <f t="shared" si="26"/>
        <v>0</v>
      </c>
    </row>
    <row r="104" spans="1:11">
      <c r="A104" s="120"/>
      <c r="B104" s="271"/>
      <c r="C104" s="280"/>
      <c r="D104" s="291"/>
      <c r="E104" s="291"/>
      <c r="F104" s="291"/>
      <c r="G104" s="291"/>
      <c r="H104" s="291"/>
      <c r="I104" s="291"/>
      <c r="J104" s="291"/>
      <c r="K104" s="292">
        <f t="shared" si="26"/>
        <v>0</v>
      </c>
    </row>
    <row r="105" spans="1:11">
      <c r="A105" s="120"/>
      <c r="B105" s="271"/>
      <c r="C105" s="280"/>
      <c r="D105" s="290">
        <f t="shared" ref="D105:J105" si="32">D93*D104</f>
        <v>0</v>
      </c>
      <c r="E105" s="232">
        <f t="shared" si="32"/>
        <v>0</v>
      </c>
      <c r="F105" s="232">
        <f t="shared" si="32"/>
        <v>0</v>
      </c>
      <c r="G105" s="232">
        <f t="shared" si="32"/>
        <v>0</v>
      </c>
      <c r="H105" s="232">
        <f t="shared" si="32"/>
        <v>0</v>
      </c>
      <c r="I105" s="232">
        <f t="shared" si="32"/>
        <v>0</v>
      </c>
      <c r="J105" s="232">
        <f t="shared" si="32"/>
        <v>0</v>
      </c>
      <c r="K105" s="293">
        <f t="shared" si="26"/>
        <v>0</v>
      </c>
    </row>
    <row r="106" spans="1:11">
      <c r="A106" s="120"/>
      <c r="B106" s="271"/>
      <c r="C106" s="280"/>
      <c r="D106" s="291"/>
      <c r="E106" s="291"/>
      <c r="F106" s="291"/>
      <c r="G106" s="291"/>
      <c r="H106" s="291"/>
      <c r="I106" s="291"/>
      <c r="J106" s="291"/>
      <c r="K106" s="292">
        <f t="shared" si="26"/>
        <v>0</v>
      </c>
    </row>
    <row r="107" spans="1:11">
      <c r="A107" s="120"/>
      <c r="B107" s="271"/>
      <c r="C107" s="280"/>
      <c r="D107" s="290">
        <f t="shared" ref="D107:J107" si="33">D93*D106</f>
        <v>0</v>
      </c>
      <c r="E107" s="232">
        <f t="shared" si="33"/>
        <v>0</v>
      </c>
      <c r="F107" s="232">
        <f t="shared" si="33"/>
        <v>0</v>
      </c>
      <c r="G107" s="232">
        <f t="shared" si="33"/>
        <v>0</v>
      </c>
      <c r="H107" s="232">
        <f t="shared" si="33"/>
        <v>0</v>
      </c>
      <c r="I107" s="232">
        <f t="shared" si="33"/>
        <v>0</v>
      </c>
      <c r="J107" s="232">
        <f t="shared" si="33"/>
        <v>0</v>
      </c>
      <c r="K107" s="314">
        <f t="shared" si="26"/>
        <v>0</v>
      </c>
    </row>
    <row r="108" spans="1:11">
      <c r="A108" s="120"/>
      <c r="B108" s="271"/>
      <c r="C108" s="280"/>
      <c r="D108" s="291"/>
      <c r="E108" s="291"/>
      <c r="F108" s="291"/>
      <c r="G108" s="291"/>
      <c r="H108" s="291"/>
      <c r="I108" s="291"/>
      <c r="J108" s="291"/>
      <c r="K108" s="292">
        <f t="shared" si="26"/>
        <v>0</v>
      </c>
    </row>
    <row r="109" spans="1:11">
      <c r="A109" s="120"/>
      <c r="B109" s="271"/>
      <c r="C109" s="280"/>
      <c r="D109" s="290">
        <f t="shared" ref="D109:J109" si="34">D93*D108</f>
        <v>0</v>
      </c>
      <c r="E109" s="232">
        <f t="shared" si="34"/>
        <v>0</v>
      </c>
      <c r="F109" s="232">
        <f t="shared" si="34"/>
        <v>0</v>
      </c>
      <c r="G109" s="232">
        <f t="shared" si="34"/>
        <v>0</v>
      </c>
      <c r="H109" s="232">
        <f t="shared" si="34"/>
        <v>0</v>
      </c>
      <c r="I109" s="232">
        <f t="shared" si="34"/>
        <v>0</v>
      </c>
      <c r="J109" s="232">
        <f t="shared" si="34"/>
        <v>0</v>
      </c>
      <c r="K109" s="293">
        <f t="shared" si="26"/>
        <v>0</v>
      </c>
    </row>
    <row r="110" spans="1:11">
      <c r="A110" s="120"/>
      <c r="B110" s="271"/>
      <c r="C110" s="280"/>
      <c r="D110" s="291"/>
      <c r="E110" s="291"/>
      <c r="F110" s="291"/>
      <c r="G110" s="291"/>
      <c r="H110" s="291"/>
      <c r="I110" s="291"/>
      <c r="J110" s="291"/>
      <c r="K110" s="292">
        <f t="shared" si="26"/>
        <v>0</v>
      </c>
    </row>
    <row r="111" spans="1:11">
      <c r="A111" s="120"/>
      <c r="B111" s="271"/>
      <c r="C111" s="280"/>
      <c r="D111" s="290">
        <f>D103*D110</f>
        <v>0</v>
      </c>
      <c r="E111" s="232">
        <f t="shared" ref="E111:J111" si="35">E93*E110</f>
        <v>0</v>
      </c>
      <c r="F111" s="232">
        <f t="shared" si="35"/>
        <v>0</v>
      </c>
      <c r="G111" s="232">
        <f t="shared" si="35"/>
        <v>0</v>
      </c>
      <c r="H111" s="232">
        <f t="shared" si="35"/>
        <v>0</v>
      </c>
      <c r="I111" s="232">
        <f t="shared" si="35"/>
        <v>0</v>
      </c>
      <c r="J111" s="232">
        <f t="shared" si="35"/>
        <v>0</v>
      </c>
      <c r="K111" s="293">
        <f t="shared" si="26"/>
        <v>0</v>
      </c>
    </row>
    <row r="112" spans="1:11">
      <c r="A112" s="120"/>
      <c r="B112" s="271"/>
      <c r="C112" s="280"/>
      <c r="D112" s="291"/>
      <c r="E112" s="291"/>
      <c r="F112" s="291"/>
      <c r="G112" s="291"/>
      <c r="H112" s="291"/>
      <c r="I112" s="291"/>
      <c r="J112" s="291"/>
      <c r="K112" s="292">
        <f t="shared" si="26"/>
        <v>0</v>
      </c>
    </row>
    <row r="113" spans="1:11">
      <c r="A113" s="120"/>
      <c r="B113" s="271"/>
      <c r="C113" s="280"/>
      <c r="D113" s="290">
        <f t="shared" ref="D113:J113" si="36">D93*D112</f>
        <v>0</v>
      </c>
      <c r="E113" s="232">
        <f t="shared" si="36"/>
        <v>0</v>
      </c>
      <c r="F113" s="232">
        <f t="shared" si="36"/>
        <v>0</v>
      </c>
      <c r="G113" s="232">
        <f t="shared" si="36"/>
        <v>0</v>
      </c>
      <c r="H113" s="232">
        <f t="shared" si="36"/>
        <v>0</v>
      </c>
      <c r="I113" s="232">
        <f t="shared" si="36"/>
        <v>0</v>
      </c>
      <c r="J113" s="232">
        <f t="shared" si="36"/>
        <v>0</v>
      </c>
      <c r="K113" s="293">
        <f t="shared" si="26"/>
        <v>0</v>
      </c>
    </row>
    <row r="114" spans="1:11">
      <c r="A114" s="145"/>
      <c r="B114" s="276"/>
      <c r="C114" s="284"/>
      <c r="D114" s="291"/>
      <c r="E114" s="291"/>
      <c r="F114" s="291"/>
      <c r="G114" s="291"/>
      <c r="H114" s="291"/>
      <c r="I114" s="291"/>
      <c r="J114" s="291"/>
      <c r="K114" s="292">
        <f t="shared" si="26"/>
        <v>0</v>
      </c>
    </row>
    <row r="115" spans="1:11">
      <c r="A115" s="145"/>
      <c r="B115" s="276"/>
      <c r="C115" s="284"/>
      <c r="D115" s="290">
        <f t="shared" ref="D115:J115" si="37">D93*D114</f>
        <v>0</v>
      </c>
      <c r="E115" s="290">
        <f t="shared" si="37"/>
        <v>0</v>
      </c>
      <c r="F115" s="290">
        <f t="shared" si="37"/>
        <v>0</v>
      </c>
      <c r="G115" s="290">
        <f t="shared" si="37"/>
        <v>0</v>
      </c>
      <c r="H115" s="290">
        <f t="shared" si="37"/>
        <v>0</v>
      </c>
      <c r="I115" s="290">
        <f t="shared" si="37"/>
        <v>0</v>
      </c>
      <c r="J115" s="290">
        <f t="shared" si="37"/>
        <v>0</v>
      </c>
      <c r="K115" s="293">
        <f t="shared" si="26"/>
        <v>0</v>
      </c>
    </row>
    <row r="116" spans="1:11">
      <c r="A116" s="145"/>
      <c r="B116" s="276"/>
      <c r="C116" s="284"/>
      <c r="D116" s="291"/>
      <c r="E116" s="291"/>
      <c r="F116" s="291"/>
      <c r="G116" s="291"/>
      <c r="H116" s="291"/>
      <c r="I116" s="291"/>
      <c r="J116" s="291"/>
      <c r="K116" s="315"/>
    </row>
    <row r="117" spans="1:11">
      <c r="A117" s="145"/>
      <c r="B117" s="276"/>
      <c r="C117" s="284"/>
      <c r="D117" s="228"/>
      <c r="E117" s="228"/>
      <c r="F117" s="228"/>
      <c r="G117" s="228"/>
      <c r="H117" s="228"/>
      <c r="I117" s="228"/>
      <c r="J117" s="228"/>
      <c r="K117" s="315"/>
    </row>
    <row r="118" spans="1:11">
      <c r="A118" s="145"/>
      <c r="B118" s="276"/>
      <c r="C118" s="284"/>
      <c r="D118" s="291"/>
      <c r="E118" s="291"/>
      <c r="F118" s="291"/>
      <c r="G118" s="291"/>
      <c r="H118" s="291"/>
      <c r="I118" s="291"/>
      <c r="J118" s="291"/>
      <c r="K118" s="153"/>
    </row>
    <row r="119" spans="1:11">
      <c r="A119" s="145"/>
      <c r="B119" s="276"/>
      <c r="C119" s="284"/>
      <c r="D119" s="228"/>
      <c r="E119" s="228"/>
      <c r="F119" s="228"/>
      <c r="G119" s="228"/>
      <c r="H119" s="228"/>
      <c r="I119" s="228"/>
      <c r="J119" s="228"/>
      <c r="K119" s="154"/>
    </row>
    <row r="120" spans="1:11">
      <c r="A120" s="145"/>
      <c r="B120" s="276"/>
      <c r="C120" s="284"/>
      <c r="D120" s="291"/>
      <c r="E120" s="291"/>
      <c r="F120" s="291"/>
      <c r="G120" s="291"/>
      <c r="H120" s="291"/>
      <c r="I120" s="291"/>
      <c r="J120" s="291"/>
      <c r="K120" s="315"/>
    </row>
    <row r="121" spans="1:11">
      <c r="A121" s="145"/>
      <c r="B121" s="276"/>
      <c r="C121" s="284"/>
      <c r="D121" s="228"/>
      <c r="E121" s="228"/>
      <c r="F121" s="228"/>
      <c r="G121" s="228"/>
      <c r="H121" s="228"/>
      <c r="I121" s="228"/>
      <c r="J121" s="228"/>
      <c r="K121" s="315"/>
    </row>
    <row r="122" spans="1:11">
      <c r="A122" s="145"/>
      <c r="B122" s="276"/>
      <c r="C122" s="284"/>
      <c r="D122" s="291"/>
      <c r="E122" s="291"/>
      <c r="F122" s="291"/>
      <c r="G122" s="291"/>
      <c r="H122" s="291"/>
      <c r="I122" s="291"/>
      <c r="J122" s="291"/>
      <c r="K122" s="153"/>
    </row>
    <row r="123" spans="1:11">
      <c r="A123" s="145"/>
      <c r="B123" s="276"/>
      <c r="C123" s="284"/>
      <c r="D123" s="228"/>
      <c r="E123" s="228"/>
      <c r="F123" s="228"/>
      <c r="G123" s="228"/>
      <c r="H123" s="228"/>
      <c r="I123" s="228"/>
      <c r="J123" s="228"/>
      <c r="K123" s="154"/>
    </row>
    <row r="124" spans="1:11">
      <c r="A124" s="145"/>
      <c r="B124" s="276"/>
      <c r="C124" s="284"/>
      <c r="D124" s="291"/>
      <c r="E124" s="291"/>
      <c r="F124" s="291"/>
      <c r="G124" s="291"/>
      <c r="H124" s="291"/>
      <c r="I124" s="291"/>
      <c r="J124" s="291"/>
      <c r="K124" s="315"/>
    </row>
    <row r="125" spans="1:11">
      <c r="A125" s="145"/>
      <c r="B125" s="276"/>
      <c r="C125" s="284"/>
      <c r="D125" s="228"/>
      <c r="E125" s="228"/>
      <c r="F125" s="228"/>
      <c r="G125" s="228"/>
      <c r="H125" s="228"/>
      <c r="I125" s="228"/>
      <c r="J125" s="228"/>
      <c r="K125" s="154"/>
    </row>
    <row r="126" spans="1:11">
      <c r="A126" s="151" t="s">
        <v>92</v>
      </c>
      <c r="B126" s="156"/>
      <c r="C126" s="131"/>
      <c r="D126" s="292">
        <f t="shared" ref="D126:J126" si="38">D94+D96+D98+D100+D102+D104+D106+D108+D110+D112+D114+D116+D118+D120+D122+D124</f>
        <v>0</v>
      </c>
      <c r="E126" s="292">
        <f t="shared" si="38"/>
        <v>0</v>
      </c>
      <c r="F126" s="292">
        <f t="shared" si="38"/>
        <v>0</v>
      </c>
      <c r="G126" s="292">
        <f t="shared" si="38"/>
        <v>1</v>
      </c>
      <c r="H126" s="292">
        <f t="shared" si="38"/>
        <v>1</v>
      </c>
      <c r="I126" s="292">
        <f t="shared" si="38"/>
        <v>3</v>
      </c>
      <c r="J126" s="292">
        <f t="shared" si="38"/>
        <v>8</v>
      </c>
      <c r="K126" s="316">
        <f>(K95+K97+K99+K101+K103+K105+K107+K109+K111+K113+K115)*-1</f>
        <v>-423200</v>
      </c>
    </row>
    <row r="127" spans="1:11">
      <c r="A127" s="151"/>
      <c r="B127" s="156"/>
      <c r="C127" s="131"/>
      <c r="D127" s="293">
        <f t="shared" ref="D127:J127" si="39">D93*D126</f>
        <v>0</v>
      </c>
      <c r="E127" s="293">
        <f t="shared" si="39"/>
        <v>0</v>
      </c>
      <c r="F127" s="293">
        <f t="shared" si="39"/>
        <v>0</v>
      </c>
      <c r="G127" s="293">
        <f t="shared" si="39"/>
        <v>51200</v>
      </c>
      <c r="H127" s="293">
        <f t="shared" si="39"/>
        <v>41600</v>
      </c>
      <c r="I127" s="293">
        <f t="shared" si="39"/>
        <v>98400</v>
      </c>
      <c r="J127" s="293">
        <f t="shared" si="39"/>
        <v>232000</v>
      </c>
      <c r="K127" s="293">
        <f>SUM(D127:J127)</f>
        <v>423200</v>
      </c>
    </row>
    <row r="128" spans="1:11">
      <c r="A128" s="265" t="s">
        <v>140</v>
      </c>
      <c r="B128" s="265"/>
      <c r="C128" s="265"/>
      <c r="D128" s="294" t="s">
        <v>88</v>
      </c>
      <c r="E128" s="298"/>
      <c r="F128" s="300">
        <f>K127</f>
        <v>423200</v>
      </c>
      <c r="G128" s="83" t="s">
        <v>15</v>
      </c>
      <c r="H128" s="307">
        <f>K89</f>
        <v>1</v>
      </c>
      <c r="I128" s="83" t="s">
        <v>39</v>
      </c>
      <c r="J128" s="308">
        <f>F128*H128</f>
        <v>423200</v>
      </c>
      <c r="K128" s="308"/>
    </row>
    <row r="129" spans="1:11">
      <c r="A129" s="266"/>
      <c r="B129" s="266"/>
      <c r="C129" s="266"/>
      <c r="D129" s="295"/>
      <c r="E129" s="295"/>
      <c r="F129" s="267"/>
      <c r="G129" s="303"/>
      <c r="H129" s="303"/>
      <c r="I129" s="303"/>
      <c r="J129" s="309"/>
      <c r="K129" s="309"/>
    </row>
    <row r="130" spans="1:11" ht="18.75">
      <c r="A130" s="61" t="s">
        <v>117</v>
      </c>
      <c r="B130" s="61"/>
      <c r="C130" s="61"/>
      <c r="D130" s="61"/>
      <c r="E130" s="61"/>
      <c r="F130" s="61"/>
      <c r="G130" s="61"/>
      <c r="I130" s="198" t="s">
        <v>106</v>
      </c>
      <c r="J130" s="198">
        <v>4</v>
      </c>
      <c r="K130" s="310" t="s">
        <v>70</v>
      </c>
    </row>
    <row r="131" spans="1:11" ht="14.25" customHeight="1">
      <c r="A131" s="258" t="s">
        <v>108</v>
      </c>
      <c r="B131" s="267"/>
      <c r="C131" s="267"/>
      <c r="D131" s="285">
        <v>1</v>
      </c>
      <c r="E131" s="296" t="s">
        <v>45</v>
      </c>
      <c r="F131" s="301" t="s">
        <v>141</v>
      </c>
      <c r="G131" s="285" t="s">
        <v>119</v>
      </c>
      <c r="H131" s="129"/>
      <c r="I131" s="129"/>
      <c r="J131" s="129"/>
      <c r="K131" s="153"/>
    </row>
    <row r="132" spans="1:11">
      <c r="A132" s="259"/>
      <c r="B132" s="259"/>
      <c r="C132" s="259"/>
      <c r="D132" s="286"/>
      <c r="E132" s="297"/>
      <c r="F132" s="302"/>
      <c r="G132" s="299"/>
      <c r="H132" s="306">
        <v>0</v>
      </c>
      <c r="I132" s="306">
        <v>0</v>
      </c>
      <c r="J132" s="306">
        <v>0</v>
      </c>
      <c r="K132" s="318">
        <f>1+H132+I132+J132</f>
        <v>1</v>
      </c>
    </row>
    <row r="133" spans="1:11">
      <c r="A133" s="260"/>
      <c r="B133" s="268"/>
      <c r="C133" s="277"/>
      <c r="D133" s="70" t="s">
        <v>124</v>
      </c>
      <c r="E133" s="70"/>
      <c r="F133" s="70"/>
      <c r="G133" s="70"/>
      <c r="H133" s="70"/>
      <c r="I133" s="70"/>
      <c r="J133" s="70"/>
      <c r="K133" s="129" t="s">
        <v>71</v>
      </c>
    </row>
    <row r="134" spans="1:11">
      <c r="A134" s="261"/>
      <c r="B134" s="269"/>
      <c r="C134" s="278"/>
      <c r="D134" s="129" t="s">
        <v>125</v>
      </c>
      <c r="E134" s="129" t="s">
        <v>126</v>
      </c>
      <c r="F134" s="129" t="s">
        <v>27</v>
      </c>
      <c r="G134" s="129" t="s">
        <v>127</v>
      </c>
      <c r="H134" s="129" t="s">
        <v>128</v>
      </c>
      <c r="I134" s="129" t="s">
        <v>129</v>
      </c>
      <c r="J134" s="129" t="s">
        <v>130</v>
      </c>
      <c r="K134" s="312"/>
    </row>
    <row r="135" spans="1:11">
      <c r="A135" s="261"/>
      <c r="B135" s="269"/>
      <c r="C135" s="278"/>
      <c r="D135" s="287"/>
      <c r="E135" s="287"/>
      <c r="F135" s="287"/>
      <c r="G135" s="287"/>
      <c r="H135" s="287"/>
      <c r="I135" s="287"/>
      <c r="J135" s="287"/>
      <c r="K135" s="312"/>
    </row>
    <row r="136" spans="1:11">
      <c r="A136" s="262"/>
      <c r="B136" s="270"/>
      <c r="C136" s="279"/>
      <c r="D136" s="288">
        <v>70600</v>
      </c>
      <c r="E136" s="288">
        <v>66900</v>
      </c>
      <c r="F136" s="288">
        <v>58600</v>
      </c>
      <c r="G136" s="288">
        <v>51200</v>
      </c>
      <c r="H136" s="288">
        <v>41600</v>
      </c>
      <c r="I136" s="288">
        <v>32800</v>
      </c>
      <c r="J136" s="288">
        <v>29000</v>
      </c>
      <c r="K136" s="313"/>
    </row>
    <row r="137" spans="1:11">
      <c r="A137" s="120" t="s">
        <v>138</v>
      </c>
      <c r="B137" s="271"/>
      <c r="C137" s="280"/>
      <c r="D137" s="289"/>
      <c r="E137" s="291"/>
      <c r="F137" s="291"/>
      <c r="G137" s="291">
        <v>0.5</v>
      </c>
      <c r="H137" s="291">
        <v>0.5</v>
      </c>
      <c r="I137" s="291"/>
      <c r="J137" s="291"/>
      <c r="K137" s="292">
        <f t="shared" ref="K137:K158" si="40">SUM(D137:J137)</f>
        <v>1</v>
      </c>
    </row>
    <row r="138" spans="1:11">
      <c r="A138" s="120"/>
      <c r="B138" s="271"/>
      <c r="C138" s="280"/>
      <c r="D138" s="290">
        <f t="shared" ref="D138:J138" si="41">D136*D137</f>
        <v>0</v>
      </c>
      <c r="E138" s="232">
        <f t="shared" si="41"/>
        <v>0</v>
      </c>
      <c r="F138" s="232">
        <f t="shared" si="41"/>
        <v>0</v>
      </c>
      <c r="G138" s="232">
        <f t="shared" si="41"/>
        <v>25600</v>
      </c>
      <c r="H138" s="232">
        <f t="shared" si="41"/>
        <v>20800</v>
      </c>
      <c r="I138" s="232">
        <f t="shared" si="41"/>
        <v>0</v>
      </c>
      <c r="J138" s="232">
        <f t="shared" si="41"/>
        <v>0</v>
      </c>
      <c r="K138" s="314">
        <f t="shared" si="40"/>
        <v>46400</v>
      </c>
    </row>
    <row r="139" spans="1:11">
      <c r="A139" s="120" t="s">
        <v>144</v>
      </c>
      <c r="B139" s="271"/>
      <c r="C139" s="280"/>
      <c r="D139" s="289"/>
      <c r="E139" s="291"/>
      <c r="F139" s="291"/>
      <c r="G139" s="291"/>
      <c r="H139" s="291">
        <v>0.5</v>
      </c>
      <c r="I139" s="291">
        <v>0.5</v>
      </c>
      <c r="J139" s="291"/>
      <c r="K139" s="292">
        <f t="shared" si="40"/>
        <v>1</v>
      </c>
    </row>
    <row r="140" spans="1:11">
      <c r="A140" s="120"/>
      <c r="B140" s="271"/>
      <c r="C140" s="280"/>
      <c r="D140" s="290">
        <f t="shared" ref="D140:J140" si="42">D136*D139</f>
        <v>0</v>
      </c>
      <c r="E140" s="232">
        <f t="shared" si="42"/>
        <v>0</v>
      </c>
      <c r="F140" s="232">
        <f t="shared" si="42"/>
        <v>0</v>
      </c>
      <c r="G140" s="232">
        <f t="shared" si="42"/>
        <v>0</v>
      </c>
      <c r="H140" s="232">
        <f t="shared" si="42"/>
        <v>20800</v>
      </c>
      <c r="I140" s="232">
        <f t="shared" si="42"/>
        <v>16400</v>
      </c>
      <c r="J140" s="232">
        <f t="shared" si="42"/>
        <v>0</v>
      </c>
      <c r="K140" s="293">
        <f t="shared" si="40"/>
        <v>37200</v>
      </c>
    </row>
    <row r="141" spans="1:11">
      <c r="A141" s="120" t="s">
        <v>146</v>
      </c>
      <c r="B141" s="271"/>
      <c r="C141" s="280"/>
      <c r="D141" s="291"/>
      <c r="E141" s="291"/>
      <c r="F141" s="291"/>
      <c r="G141" s="291">
        <v>0.5</v>
      </c>
      <c r="H141" s="291">
        <v>1</v>
      </c>
      <c r="I141" s="291"/>
      <c r="J141" s="291"/>
      <c r="K141" s="292">
        <f t="shared" si="40"/>
        <v>1.5</v>
      </c>
    </row>
    <row r="142" spans="1:11">
      <c r="A142" s="120"/>
      <c r="B142" s="271"/>
      <c r="C142" s="280"/>
      <c r="D142" s="290">
        <f t="shared" ref="D142:J142" si="43">D136*D141</f>
        <v>0</v>
      </c>
      <c r="E142" s="232">
        <f t="shared" si="43"/>
        <v>0</v>
      </c>
      <c r="F142" s="232">
        <f t="shared" si="43"/>
        <v>0</v>
      </c>
      <c r="G142" s="232">
        <f t="shared" si="43"/>
        <v>25600</v>
      </c>
      <c r="H142" s="232">
        <f t="shared" si="43"/>
        <v>41600</v>
      </c>
      <c r="I142" s="232">
        <f t="shared" si="43"/>
        <v>0</v>
      </c>
      <c r="J142" s="232">
        <f t="shared" si="43"/>
        <v>0</v>
      </c>
      <c r="K142" s="314">
        <f t="shared" si="40"/>
        <v>67200</v>
      </c>
    </row>
    <row r="143" spans="1:11">
      <c r="A143" s="120"/>
      <c r="B143" s="271"/>
      <c r="C143" s="280"/>
      <c r="D143" s="291"/>
      <c r="E143" s="291"/>
      <c r="F143" s="291"/>
      <c r="G143" s="291"/>
      <c r="H143" s="291"/>
      <c r="I143" s="291"/>
      <c r="J143" s="291"/>
      <c r="K143" s="292">
        <f t="shared" si="40"/>
        <v>0</v>
      </c>
    </row>
    <row r="144" spans="1:11">
      <c r="A144" s="120"/>
      <c r="B144" s="271"/>
      <c r="C144" s="280"/>
      <c r="D144" s="290">
        <f t="shared" ref="D144:J144" si="44">D136*D143</f>
        <v>0</v>
      </c>
      <c r="E144" s="232">
        <f t="shared" si="44"/>
        <v>0</v>
      </c>
      <c r="F144" s="232">
        <f t="shared" si="44"/>
        <v>0</v>
      </c>
      <c r="G144" s="232">
        <f t="shared" si="44"/>
        <v>0</v>
      </c>
      <c r="H144" s="232">
        <f t="shared" si="44"/>
        <v>0</v>
      </c>
      <c r="I144" s="232">
        <f t="shared" si="44"/>
        <v>0</v>
      </c>
      <c r="J144" s="232">
        <f t="shared" si="44"/>
        <v>0</v>
      </c>
      <c r="K144" s="293">
        <f t="shared" si="40"/>
        <v>0</v>
      </c>
    </row>
    <row r="145" spans="1:11">
      <c r="A145" s="120"/>
      <c r="B145" s="271"/>
      <c r="C145" s="280"/>
      <c r="D145" s="291"/>
      <c r="E145" s="291"/>
      <c r="F145" s="291"/>
      <c r="G145" s="291"/>
      <c r="H145" s="291"/>
      <c r="I145" s="291"/>
      <c r="J145" s="291"/>
      <c r="K145" s="292">
        <f t="shared" si="40"/>
        <v>0</v>
      </c>
    </row>
    <row r="146" spans="1:11">
      <c r="A146" s="120"/>
      <c r="B146" s="271"/>
      <c r="C146" s="280"/>
      <c r="D146" s="290">
        <f t="shared" ref="D146:J146" si="45">D136*D145</f>
        <v>0</v>
      </c>
      <c r="E146" s="232">
        <f t="shared" si="45"/>
        <v>0</v>
      </c>
      <c r="F146" s="232">
        <f t="shared" si="45"/>
        <v>0</v>
      </c>
      <c r="G146" s="232">
        <f t="shared" si="45"/>
        <v>0</v>
      </c>
      <c r="H146" s="232">
        <f t="shared" si="45"/>
        <v>0</v>
      </c>
      <c r="I146" s="232">
        <f t="shared" si="45"/>
        <v>0</v>
      </c>
      <c r="J146" s="232">
        <f t="shared" si="45"/>
        <v>0</v>
      </c>
      <c r="K146" s="314">
        <f t="shared" si="40"/>
        <v>0</v>
      </c>
    </row>
    <row r="147" spans="1:11">
      <c r="A147" s="120"/>
      <c r="B147" s="271"/>
      <c r="C147" s="280"/>
      <c r="D147" s="291"/>
      <c r="E147" s="291"/>
      <c r="F147" s="291"/>
      <c r="G147" s="291"/>
      <c r="H147" s="291"/>
      <c r="I147" s="291"/>
      <c r="J147" s="291"/>
      <c r="K147" s="292">
        <f t="shared" si="40"/>
        <v>0</v>
      </c>
    </row>
    <row r="148" spans="1:11">
      <c r="A148" s="120"/>
      <c r="B148" s="271"/>
      <c r="C148" s="280"/>
      <c r="D148" s="290">
        <f t="shared" ref="D148:J148" si="46">D136*D147</f>
        <v>0</v>
      </c>
      <c r="E148" s="232">
        <f t="shared" si="46"/>
        <v>0</v>
      </c>
      <c r="F148" s="232">
        <f t="shared" si="46"/>
        <v>0</v>
      </c>
      <c r="G148" s="232">
        <f t="shared" si="46"/>
        <v>0</v>
      </c>
      <c r="H148" s="232">
        <f t="shared" si="46"/>
        <v>0</v>
      </c>
      <c r="I148" s="232">
        <f t="shared" si="46"/>
        <v>0</v>
      </c>
      <c r="J148" s="232">
        <f t="shared" si="46"/>
        <v>0</v>
      </c>
      <c r="K148" s="293">
        <f t="shared" si="40"/>
        <v>0</v>
      </c>
    </row>
    <row r="149" spans="1:11">
      <c r="A149" s="120"/>
      <c r="B149" s="271"/>
      <c r="C149" s="280"/>
      <c r="D149" s="291"/>
      <c r="E149" s="291"/>
      <c r="F149" s="291"/>
      <c r="G149" s="291"/>
      <c r="H149" s="291"/>
      <c r="I149" s="291"/>
      <c r="J149" s="291"/>
      <c r="K149" s="292">
        <f t="shared" si="40"/>
        <v>0</v>
      </c>
    </row>
    <row r="150" spans="1:11">
      <c r="A150" s="120"/>
      <c r="B150" s="271"/>
      <c r="C150" s="280"/>
      <c r="D150" s="290">
        <f t="shared" ref="D150:J150" si="47">D136*D149</f>
        <v>0</v>
      </c>
      <c r="E150" s="232">
        <f t="shared" si="47"/>
        <v>0</v>
      </c>
      <c r="F150" s="232">
        <f t="shared" si="47"/>
        <v>0</v>
      </c>
      <c r="G150" s="232">
        <f t="shared" si="47"/>
        <v>0</v>
      </c>
      <c r="H150" s="232">
        <f t="shared" si="47"/>
        <v>0</v>
      </c>
      <c r="I150" s="232">
        <f t="shared" si="47"/>
        <v>0</v>
      </c>
      <c r="J150" s="232">
        <f t="shared" si="47"/>
        <v>0</v>
      </c>
      <c r="K150" s="314">
        <f t="shared" si="40"/>
        <v>0</v>
      </c>
    </row>
    <row r="151" spans="1:11">
      <c r="A151" s="120"/>
      <c r="B151" s="271"/>
      <c r="C151" s="280"/>
      <c r="D151" s="291"/>
      <c r="E151" s="291"/>
      <c r="F151" s="291"/>
      <c r="G151" s="291"/>
      <c r="H151" s="291"/>
      <c r="I151" s="291"/>
      <c r="J151" s="291"/>
      <c r="K151" s="292">
        <f t="shared" si="40"/>
        <v>0</v>
      </c>
    </row>
    <row r="152" spans="1:11">
      <c r="A152" s="120"/>
      <c r="B152" s="271"/>
      <c r="C152" s="280"/>
      <c r="D152" s="290">
        <f t="shared" ref="D152:J152" si="48">D136*D151</f>
        <v>0</v>
      </c>
      <c r="E152" s="232">
        <f t="shared" si="48"/>
        <v>0</v>
      </c>
      <c r="F152" s="232">
        <f t="shared" si="48"/>
        <v>0</v>
      </c>
      <c r="G152" s="232">
        <f t="shared" si="48"/>
        <v>0</v>
      </c>
      <c r="H152" s="232">
        <f t="shared" si="48"/>
        <v>0</v>
      </c>
      <c r="I152" s="232">
        <f t="shared" si="48"/>
        <v>0</v>
      </c>
      <c r="J152" s="232">
        <f t="shared" si="48"/>
        <v>0</v>
      </c>
      <c r="K152" s="293">
        <f t="shared" si="40"/>
        <v>0</v>
      </c>
    </row>
    <row r="153" spans="1:11">
      <c r="A153" s="120"/>
      <c r="B153" s="271"/>
      <c r="C153" s="280"/>
      <c r="D153" s="291"/>
      <c r="E153" s="291"/>
      <c r="F153" s="291"/>
      <c r="G153" s="291"/>
      <c r="H153" s="291"/>
      <c r="I153" s="291"/>
      <c r="J153" s="291"/>
      <c r="K153" s="292">
        <f t="shared" si="40"/>
        <v>0</v>
      </c>
    </row>
    <row r="154" spans="1:11">
      <c r="A154" s="120"/>
      <c r="B154" s="271"/>
      <c r="C154" s="280"/>
      <c r="D154" s="290">
        <f>D146*D153</f>
        <v>0</v>
      </c>
      <c r="E154" s="232">
        <f t="shared" ref="E154:J154" si="49">E136*E153</f>
        <v>0</v>
      </c>
      <c r="F154" s="232">
        <f t="shared" si="49"/>
        <v>0</v>
      </c>
      <c r="G154" s="232">
        <f t="shared" si="49"/>
        <v>0</v>
      </c>
      <c r="H154" s="232">
        <f t="shared" si="49"/>
        <v>0</v>
      </c>
      <c r="I154" s="232">
        <f t="shared" si="49"/>
        <v>0</v>
      </c>
      <c r="J154" s="232">
        <f t="shared" si="49"/>
        <v>0</v>
      </c>
      <c r="K154" s="293">
        <f t="shared" si="40"/>
        <v>0</v>
      </c>
    </row>
    <row r="155" spans="1:11">
      <c r="A155" s="120"/>
      <c r="B155" s="271"/>
      <c r="C155" s="280"/>
      <c r="D155" s="291"/>
      <c r="E155" s="291"/>
      <c r="F155" s="291"/>
      <c r="G155" s="291"/>
      <c r="H155" s="291"/>
      <c r="I155" s="291"/>
      <c r="J155" s="291"/>
      <c r="K155" s="292">
        <f t="shared" si="40"/>
        <v>0</v>
      </c>
    </row>
    <row r="156" spans="1:11">
      <c r="A156" s="120"/>
      <c r="B156" s="271"/>
      <c r="C156" s="280"/>
      <c r="D156" s="290">
        <f t="shared" ref="D156:J156" si="50">D136*D155</f>
        <v>0</v>
      </c>
      <c r="E156" s="232">
        <f t="shared" si="50"/>
        <v>0</v>
      </c>
      <c r="F156" s="232">
        <f t="shared" si="50"/>
        <v>0</v>
      </c>
      <c r="G156" s="232">
        <f t="shared" si="50"/>
        <v>0</v>
      </c>
      <c r="H156" s="232">
        <f t="shared" si="50"/>
        <v>0</v>
      </c>
      <c r="I156" s="232">
        <f t="shared" si="50"/>
        <v>0</v>
      </c>
      <c r="J156" s="232">
        <f t="shared" si="50"/>
        <v>0</v>
      </c>
      <c r="K156" s="293">
        <f t="shared" si="40"/>
        <v>0</v>
      </c>
    </row>
    <row r="157" spans="1:11">
      <c r="A157" s="145"/>
      <c r="B157" s="276"/>
      <c r="C157" s="284"/>
      <c r="D157" s="291"/>
      <c r="E157" s="291"/>
      <c r="F157" s="291"/>
      <c r="G157" s="291"/>
      <c r="H157" s="291"/>
      <c r="I157" s="291"/>
      <c r="J157" s="291"/>
      <c r="K157" s="292">
        <f t="shared" si="40"/>
        <v>0</v>
      </c>
    </row>
    <row r="158" spans="1:11">
      <c r="A158" s="145"/>
      <c r="B158" s="276"/>
      <c r="C158" s="284"/>
      <c r="D158" s="290">
        <f t="shared" ref="D158:J158" si="51">D136*D157</f>
        <v>0</v>
      </c>
      <c r="E158" s="290">
        <f t="shared" si="51"/>
        <v>0</v>
      </c>
      <c r="F158" s="290">
        <f t="shared" si="51"/>
        <v>0</v>
      </c>
      <c r="G158" s="290">
        <f t="shared" si="51"/>
        <v>0</v>
      </c>
      <c r="H158" s="290">
        <f t="shared" si="51"/>
        <v>0</v>
      </c>
      <c r="I158" s="290">
        <f t="shared" si="51"/>
        <v>0</v>
      </c>
      <c r="J158" s="290">
        <f t="shared" si="51"/>
        <v>0</v>
      </c>
      <c r="K158" s="293">
        <f t="shared" si="40"/>
        <v>0</v>
      </c>
    </row>
    <row r="159" spans="1:11">
      <c r="A159" s="145"/>
      <c r="B159" s="276"/>
      <c r="C159" s="284"/>
      <c r="D159" s="291"/>
      <c r="E159" s="291"/>
      <c r="F159" s="291"/>
      <c r="G159" s="291"/>
      <c r="H159" s="291"/>
      <c r="I159" s="291"/>
      <c r="J159" s="291"/>
      <c r="K159" s="315"/>
    </row>
    <row r="160" spans="1:11">
      <c r="A160" s="145"/>
      <c r="B160" s="276"/>
      <c r="C160" s="284"/>
      <c r="D160" s="228"/>
      <c r="E160" s="228"/>
      <c r="F160" s="228"/>
      <c r="G160" s="228"/>
      <c r="H160" s="228"/>
      <c r="I160" s="228"/>
      <c r="J160" s="228"/>
      <c r="K160" s="315"/>
    </row>
    <row r="161" spans="1:11">
      <c r="A161" s="145"/>
      <c r="B161" s="276"/>
      <c r="C161" s="284"/>
      <c r="D161" s="291"/>
      <c r="E161" s="291"/>
      <c r="F161" s="291"/>
      <c r="G161" s="291"/>
      <c r="H161" s="291"/>
      <c r="I161" s="291"/>
      <c r="J161" s="291"/>
      <c r="K161" s="153"/>
    </row>
    <row r="162" spans="1:11">
      <c r="A162" s="145"/>
      <c r="B162" s="276"/>
      <c r="C162" s="284"/>
      <c r="D162" s="228"/>
      <c r="E162" s="228"/>
      <c r="F162" s="228"/>
      <c r="G162" s="228"/>
      <c r="H162" s="228"/>
      <c r="I162" s="228"/>
      <c r="J162" s="228"/>
      <c r="K162" s="154"/>
    </row>
    <row r="163" spans="1:11">
      <c r="A163" s="145"/>
      <c r="B163" s="276"/>
      <c r="C163" s="284"/>
      <c r="D163" s="291"/>
      <c r="E163" s="291"/>
      <c r="F163" s="291"/>
      <c r="G163" s="291"/>
      <c r="H163" s="291"/>
      <c r="I163" s="291"/>
      <c r="J163" s="291"/>
      <c r="K163" s="315"/>
    </row>
    <row r="164" spans="1:11">
      <c r="A164" s="145"/>
      <c r="B164" s="276"/>
      <c r="C164" s="284"/>
      <c r="D164" s="228"/>
      <c r="E164" s="228"/>
      <c r="F164" s="228"/>
      <c r="G164" s="228"/>
      <c r="H164" s="228"/>
      <c r="I164" s="228"/>
      <c r="J164" s="228"/>
      <c r="K164" s="315"/>
    </row>
    <row r="165" spans="1:11">
      <c r="A165" s="145"/>
      <c r="B165" s="276"/>
      <c r="C165" s="284"/>
      <c r="D165" s="291"/>
      <c r="E165" s="291"/>
      <c r="F165" s="291"/>
      <c r="G165" s="291"/>
      <c r="H165" s="291"/>
      <c r="I165" s="291"/>
      <c r="J165" s="291"/>
      <c r="K165" s="153"/>
    </row>
    <row r="166" spans="1:11">
      <c r="A166" s="145"/>
      <c r="B166" s="276"/>
      <c r="C166" s="284"/>
      <c r="D166" s="228"/>
      <c r="E166" s="228"/>
      <c r="F166" s="228"/>
      <c r="G166" s="228"/>
      <c r="H166" s="228"/>
      <c r="I166" s="228"/>
      <c r="J166" s="228"/>
      <c r="K166" s="154"/>
    </row>
    <row r="167" spans="1:11">
      <c r="A167" s="145"/>
      <c r="B167" s="276"/>
      <c r="C167" s="284"/>
      <c r="D167" s="291"/>
      <c r="E167" s="291"/>
      <c r="F167" s="291"/>
      <c r="G167" s="291"/>
      <c r="H167" s="291"/>
      <c r="I167" s="291"/>
      <c r="J167" s="291"/>
      <c r="K167" s="315"/>
    </row>
    <row r="168" spans="1:11">
      <c r="A168" s="145"/>
      <c r="B168" s="276"/>
      <c r="C168" s="284"/>
      <c r="D168" s="228"/>
      <c r="E168" s="228"/>
      <c r="F168" s="228"/>
      <c r="G168" s="228"/>
      <c r="H168" s="228"/>
      <c r="I168" s="228"/>
      <c r="J168" s="228"/>
      <c r="K168" s="154"/>
    </row>
    <row r="169" spans="1:11">
      <c r="A169" s="151" t="s">
        <v>92</v>
      </c>
      <c r="B169" s="156"/>
      <c r="C169" s="131"/>
      <c r="D169" s="292">
        <f t="shared" ref="D169:J169" si="52">D137+D139+D141+D143+D145+D147+D149+D151+D153+D155+D157+D159+D161+D163+D165+D167</f>
        <v>0</v>
      </c>
      <c r="E169" s="292">
        <f t="shared" si="52"/>
        <v>0</v>
      </c>
      <c r="F169" s="292">
        <f t="shared" si="52"/>
        <v>0</v>
      </c>
      <c r="G169" s="292">
        <f t="shared" si="52"/>
        <v>1</v>
      </c>
      <c r="H169" s="292">
        <f t="shared" si="52"/>
        <v>2</v>
      </c>
      <c r="I169" s="292">
        <f t="shared" si="52"/>
        <v>0.5</v>
      </c>
      <c r="J169" s="292">
        <f t="shared" si="52"/>
        <v>0</v>
      </c>
      <c r="K169" s="316">
        <f>(K138+K140+K142+K144+K146+K148+K150+K152+K154+K156+K158)*-1</f>
        <v>-150800</v>
      </c>
    </row>
    <row r="170" spans="1:11">
      <c r="A170" s="151"/>
      <c r="B170" s="156"/>
      <c r="C170" s="131"/>
      <c r="D170" s="293">
        <f t="shared" ref="D170:J170" si="53">D136*D169</f>
        <v>0</v>
      </c>
      <c r="E170" s="293">
        <f t="shared" si="53"/>
        <v>0</v>
      </c>
      <c r="F170" s="293">
        <f t="shared" si="53"/>
        <v>0</v>
      </c>
      <c r="G170" s="293">
        <f t="shared" si="53"/>
        <v>51200</v>
      </c>
      <c r="H170" s="293">
        <f t="shared" si="53"/>
        <v>83200</v>
      </c>
      <c r="I170" s="293">
        <f t="shared" si="53"/>
        <v>16400</v>
      </c>
      <c r="J170" s="293">
        <f t="shared" si="53"/>
        <v>0</v>
      </c>
      <c r="K170" s="293">
        <f>SUM(D170:J170)</f>
        <v>150800</v>
      </c>
    </row>
    <row r="171" spans="1:11">
      <c r="A171" s="265" t="s">
        <v>140</v>
      </c>
      <c r="B171" s="265"/>
      <c r="C171" s="265"/>
      <c r="D171" s="294" t="s">
        <v>88</v>
      </c>
      <c r="E171" s="298"/>
      <c r="F171" s="300">
        <f>K170</f>
        <v>150800</v>
      </c>
      <c r="G171" s="83" t="s">
        <v>15</v>
      </c>
      <c r="H171" s="307">
        <f>K132</f>
        <v>1</v>
      </c>
      <c r="I171" s="83" t="s">
        <v>39</v>
      </c>
      <c r="J171" s="308">
        <f>F171*H171</f>
        <v>150800</v>
      </c>
      <c r="K171" s="308"/>
    </row>
    <row r="172" spans="1:11">
      <c r="A172" s="266"/>
      <c r="B172" s="266"/>
      <c r="C172" s="266"/>
      <c r="D172" s="295"/>
      <c r="E172" s="295"/>
      <c r="F172" s="267"/>
      <c r="G172" s="303"/>
      <c r="H172" s="303"/>
      <c r="I172" s="303"/>
      <c r="J172" s="309"/>
      <c r="K172" s="309"/>
    </row>
    <row r="173" spans="1:11" ht="18.75">
      <c r="A173" s="61" t="s">
        <v>117</v>
      </c>
      <c r="B173" s="61"/>
      <c r="C173" s="61"/>
      <c r="D173" s="61"/>
      <c r="E173" s="61"/>
      <c r="F173" s="61"/>
      <c r="G173" s="61"/>
      <c r="I173" s="198" t="s">
        <v>106</v>
      </c>
      <c r="J173" s="198">
        <v>5</v>
      </c>
      <c r="K173" s="310" t="s">
        <v>70</v>
      </c>
    </row>
    <row r="174" spans="1:11" ht="14.25" customHeight="1">
      <c r="A174" s="258" t="str">
        <f>設計業務費内訳表!A16</f>
        <v>打合せ協議</v>
      </c>
      <c r="B174" s="267"/>
      <c r="C174" s="267"/>
      <c r="D174" s="285">
        <v>1</v>
      </c>
      <c r="E174" s="296" t="str">
        <f>設計業務費内訳表!C16</f>
        <v>業務</v>
      </c>
      <c r="F174" s="301" t="s">
        <v>141</v>
      </c>
      <c r="G174" s="285" t="s">
        <v>119</v>
      </c>
      <c r="H174" s="129"/>
      <c r="I174" s="129"/>
      <c r="J174" s="129"/>
      <c r="K174" s="153"/>
    </row>
    <row r="175" spans="1:11">
      <c r="A175" s="259"/>
      <c r="B175" s="259"/>
      <c r="C175" s="259"/>
      <c r="D175" s="286"/>
      <c r="E175" s="297"/>
      <c r="F175" s="302"/>
      <c r="G175" s="299"/>
      <c r="H175" s="306">
        <v>0</v>
      </c>
      <c r="I175" s="306">
        <v>0</v>
      </c>
      <c r="J175" s="306">
        <v>0</v>
      </c>
      <c r="K175" s="318">
        <f>1+H175+I175+J175</f>
        <v>1</v>
      </c>
    </row>
    <row r="176" spans="1:11">
      <c r="A176" s="260"/>
      <c r="B176" s="268"/>
      <c r="C176" s="277"/>
      <c r="D176" s="70" t="s">
        <v>124</v>
      </c>
      <c r="E176" s="70"/>
      <c r="F176" s="70"/>
      <c r="G176" s="70"/>
      <c r="H176" s="70"/>
      <c r="I176" s="70"/>
      <c r="J176" s="70"/>
      <c r="K176" s="129" t="s">
        <v>71</v>
      </c>
    </row>
    <row r="177" spans="1:11">
      <c r="A177" s="261"/>
      <c r="B177" s="269"/>
      <c r="C177" s="278"/>
      <c r="D177" s="129" t="s">
        <v>125</v>
      </c>
      <c r="E177" s="129" t="s">
        <v>126</v>
      </c>
      <c r="F177" s="129" t="s">
        <v>27</v>
      </c>
      <c r="G177" s="129" t="s">
        <v>127</v>
      </c>
      <c r="H177" s="129" t="s">
        <v>128</v>
      </c>
      <c r="I177" s="129" t="s">
        <v>129</v>
      </c>
      <c r="J177" s="129" t="s">
        <v>130</v>
      </c>
      <c r="K177" s="312"/>
    </row>
    <row r="178" spans="1:11">
      <c r="A178" s="261"/>
      <c r="B178" s="269"/>
      <c r="C178" s="278"/>
      <c r="D178" s="287"/>
      <c r="E178" s="287"/>
      <c r="F178" s="287"/>
      <c r="G178" s="287"/>
      <c r="H178" s="287"/>
      <c r="I178" s="287"/>
      <c r="J178" s="287"/>
      <c r="K178" s="312"/>
    </row>
    <row r="179" spans="1:11">
      <c r="A179" s="262"/>
      <c r="B179" s="270"/>
      <c r="C179" s="279"/>
      <c r="D179" s="288">
        <v>70600</v>
      </c>
      <c r="E179" s="288">
        <v>66900</v>
      </c>
      <c r="F179" s="288">
        <v>58600</v>
      </c>
      <c r="G179" s="288">
        <v>51200</v>
      </c>
      <c r="H179" s="288">
        <v>41600</v>
      </c>
      <c r="I179" s="288">
        <v>32800</v>
      </c>
      <c r="J179" s="288">
        <v>29000</v>
      </c>
      <c r="K179" s="313"/>
    </row>
    <row r="180" spans="1:11">
      <c r="A180" s="120" t="s">
        <v>97</v>
      </c>
      <c r="B180" s="271"/>
      <c r="C180" s="280"/>
      <c r="D180" s="289"/>
      <c r="E180" s="291"/>
      <c r="F180" s="291">
        <v>0.5</v>
      </c>
      <c r="G180" s="291">
        <v>0.5</v>
      </c>
      <c r="H180" s="291">
        <v>0.5</v>
      </c>
      <c r="I180" s="291"/>
      <c r="J180" s="291"/>
      <c r="K180" s="292">
        <f t="shared" ref="K180:K201" si="54">SUM(D180:J180)</f>
        <v>1.5</v>
      </c>
    </row>
    <row r="181" spans="1:11">
      <c r="A181" s="120"/>
      <c r="B181" s="271"/>
      <c r="C181" s="280"/>
      <c r="D181" s="290">
        <f t="shared" ref="D181:J181" si="55">D179*D180</f>
        <v>0</v>
      </c>
      <c r="E181" s="232">
        <f t="shared" si="55"/>
        <v>0</v>
      </c>
      <c r="F181" s="232">
        <f t="shared" si="55"/>
        <v>29300</v>
      </c>
      <c r="G181" s="232">
        <f t="shared" si="55"/>
        <v>25600</v>
      </c>
      <c r="H181" s="232">
        <f t="shared" si="55"/>
        <v>20800</v>
      </c>
      <c r="I181" s="232">
        <f t="shared" si="55"/>
        <v>0</v>
      </c>
      <c r="J181" s="232">
        <f t="shared" si="55"/>
        <v>0</v>
      </c>
      <c r="K181" s="314">
        <f t="shared" si="54"/>
        <v>75700</v>
      </c>
    </row>
    <row r="182" spans="1:11">
      <c r="A182" s="120" t="s">
        <v>99</v>
      </c>
      <c r="B182" s="271"/>
      <c r="C182" s="280"/>
      <c r="D182" s="289"/>
      <c r="E182" s="291"/>
      <c r="F182" s="291">
        <v>1.5</v>
      </c>
      <c r="G182" s="291">
        <v>1.5</v>
      </c>
      <c r="H182" s="291">
        <v>1.5</v>
      </c>
      <c r="I182" s="291"/>
      <c r="J182" s="291"/>
      <c r="K182" s="292">
        <f t="shared" si="54"/>
        <v>4.5</v>
      </c>
    </row>
    <row r="183" spans="1:11">
      <c r="A183" s="120"/>
      <c r="B183" s="271"/>
      <c r="C183" s="280"/>
      <c r="D183" s="290">
        <f t="shared" ref="D183:J183" si="56">D179*D182</f>
        <v>0</v>
      </c>
      <c r="E183" s="232">
        <f t="shared" si="56"/>
        <v>0</v>
      </c>
      <c r="F183" s="232">
        <f t="shared" si="56"/>
        <v>87900</v>
      </c>
      <c r="G183" s="232">
        <f t="shared" si="56"/>
        <v>76800</v>
      </c>
      <c r="H183" s="232">
        <f t="shared" si="56"/>
        <v>62400</v>
      </c>
      <c r="I183" s="232">
        <f t="shared" si="56"/>
        <v>0</v>
      </c>
      <c r="J183" s="232">
        <f t="shared" si="56"/>
        <v>0</v>
      </c>
      <c r="K183" s="293">
        <f t="shared" si="54"/>
        <v>227100</v>
      </c>
    </row>
    <row r="184" spans="1:11">
      <c r="A184" s="120" t="s">
        <v>101</v>
      </c>
      <c r="B184" s="271"/>
      <c r="C184" s="280"/>
      <c r="D184" s="291"/>
      <c r="E184" s="291"/>
      <c r="F184" s="291">
        <v>0.5</v>
      </c>
      <c r="G184" s="291">
        <v>0.5</v>
      </c>
      <c r="H184" s="291">
        <v>0.5</v>
      </c>
      <c r="I184" s="291"/>
      <c r="J184" s="291"/>
      <c r="K184" s="292">
        <f t="shared" si="54"/>
        <v>1.5</v>
      </c>
    </row>
    <row r="185" spans="1:11">
      <c r="A185" s="120"/>
      <c r="B185" s="271"/>
      <c r="C185" s="280"/>
      <c r="D185" s="290">
        <f t="shared" ref="D185:J185" si="57">D179*D184</f>
        <v>0</v>
      </c>
      <c r="E185" s="232">
        <f t="shared" si="57"/>
        <v>0</v>
      </c>
      <c r="F185" s="232">
        <f t="shared" si="57"/>
        <v>29300</v>
      </c>
      <c r="G185" s="232">
        <f t="shared" si="57"/>
        <v>25600</v>
      </c>
      <c r="H185" s="232">
        <f t="shared" si="57"/>
        <v>20800</v>
      </c>
      <c r="I185" s="232">
        <f t="shared" si="57"/>
        <v>0</v>
      </c>
      <c r="J185" s="232">
        <f t="shared" si="57"/>
        <v>0</v>
      </c>
      <c r="K185" s="314">
        <f t="shared" si="54"/>
        <v>75700</v>
      </c>
    </row>
    <row r="186" spans="1:11">
      <c r="A186" s="120"/>
      <c r="B186" s="271"/>
      <c r="C186" s="280"/>
      <c r="D186" s="291"/>
      <c r="E186" s="291"/>
      <c r="F186" s="291"/>
      <c r="G186" s="291"/>
      <c r="H186" s="291"/>
      <c r="I186" s="291"/>
      <c r="J186" s="291"/>
      <c r="K186" s="292">
        <f t="shared" si="54"/>
        <v>0</v>
      </c>
    </row>
    <row r="187" spans="1:11">
      <c r="A187" s="120"/>
      <c r="B187" s="271"/>
      <c r="C187" s="280"/>
      <c r="D187" s="290">
        <f t="shared" ref="D187:J187" si="58">D179*D186</f>
        <v>0</v>
      </c>
      <c r="E187" s="232">
        <f t="shared" si="58"/>
        <v>0</v>
      </c>
      <c r="F187" s="232">
        <f t="shared" si="58"/>
        <v>0</v>
      </c>
      <c r="G187" s="232">
        <f t="shared" si="58"/>
        <v>0</v>
      </c>
      <c r="H187" s="232">
        <f t="shared" si="58"/>
        <v>0</v>
      </c>
      <c r="I187" s="232">
        <f t="shared" si="58"/>
        <v>0</v>
      </c>
      <c r="J187" s="232">
        <f t="shared" si="58"/>
        <v>0</v>
      </c>
      <c r="K187" s="293">
        <f t="shared" si="54"/>
        <v>0</v>
      </c>
    </row>
    <row r="188" spans="1:11">
      <c r="A188" s="120"/>
      <c r="B188" s="271"/>
      <c r="C188" s="280"/>
      <c r="D188" s="291"/>
      <c r="E188" s="291"/>
      <c r="F188" s="291"/>
      <c r="G188" s="291"/>
      <c r="H188" s="291"/>
      <c r="I188" s="291"/>
      <c r="J188" s="291"/>
      <c r="K188" s="292">
        <f t="shared" si="54"/>
        <v>0</v>
      </c>
    </row>
    <row r="189" spans="1:11">
      <c r="A189" s="120"/>
      <c r="B189" s="271"/>
      <c r="C189" s="280"/>
      <c r="D189" s="290">
        <f t="shared" ref="D189:J189" si="59">D179*D188</f>
        <v>0</v>
      </c>
      <c r="E189" s="232">
        <f t="shared" si="59"/>
        <v>0</v>
      </c>
      <c r="F189" s="232">
        <f t="shared" si="59"/>
        <v>0</v>
      </c>
      <c r="G189" s="232">
        <f t="shared" si="59"/>
        <v>0</v>
      </c>
      <c r="H189" s="232">
        <f t="shared" si="59"/>
        <v>0</v>
      </c>
      <c r="I189" s="232">
        <f t="shared" si="59"/>
        <v>0</v>
      </c>
      <c r="J189" s="232">
        <f t="shared" si="59"/>
        <v>0</v>
      </c>
      <c r="K189" s="314">
        <f t="shared" si="54"/>
        <v>0</v>
      </c>
    </row>
    <row r="190" spans="1:11">
      <c r="A190" s="120"/>
      <c r="B190" s="271"/>
      <c r="C190" s="280"/>
      <c r="D190" s="291"/>
      <c r="E190" s="291"/>
      <c r="F190" s="291"/>
      <c r="G190" s="291"/>
      <c r="H190" s="291"/>
      <c r="I190" s="291"/>
      <c r="J190" s="291"/>
      <c r="K190" s="292">
        <f t="shared" si="54"/>
        <v>0</v>
      </c>
    </row>
    <row r="191" spans="1:11">
      <c r="A191" s="120"/>
      <c r="B191" s="271"/>
      <c r="C191" s="280"/>
      <c r="D191" s="290">
        <f t="shared" ref="D191:J191" si="60">D179*D190</f>
        <v>0</v>
      </c>
      <c r="E191" s="232">
        <f t="shared" si="60"/>
        <v>0</v>
      </c>
      <c r="F191" s="232">
        <f t="shared" si="60"/>
        <v>0</v>
      </c>
      <c r="G191" s="232">
        <f t="shared" si="60"/>
        <v>0</v>
      </c>
      <c r="H191" s="232">
        <f t="shared" si="60"/>
        <v>0</v>
      </c>
      <c r="I191" s="232">
        <f t="shared" si="60"/>
        <v>0</v>
      </c>
      <c r="J191" s="232">
        <f t="shared" si="60"/>
        <v>0</v>
      </c>
      <c r="K191" s="293">
        <f t="shared" si="54"/>
        <v>0</v>
      </c>
    </row>
    <row r="192" spans="1:11">
      <c r="A192" s="120"/>
      <c r="B192" s="271"/>
      <c r="C192" s="280"/>
      <c r="D192" s="291"/>
      <c r="E192" s="291"/>
      <c r="F192" s="291"/>
      <c r="G192" s="291"/>
      <c r="H192" s="291"/>
      <c r="I192" s="291"/>
      <c r="J192" s="291"/>
      <c r="K192" s="292">
        <f t="shared" si="54"/>
        <v>0</v>
      </c>
    </row>
    <row r="193" spans="1:11">
      <c r="A193" s="120"/>
      <c r="B193" s="271"/>
      <c r="C193" s="280"/>
      <c r="D193" s="290">
        <f t="shared" ref="D193:J193" si="61">D179*D192</f>
        <v>0</v>
      </c>
      <c r="E193" s="232">
        <f t="shared" si="61"/>
        <v>0</v>
      </c>
      <c r="F193" s="232">
        <f t="shared" si="61"/>
        <v>0</v>
      </c>
      <c r="G193" s="232">
        <f t="shared" si="61"/>
        <v>0</v>
      </c>
      <c r="H193" s="232">
        <f t="shared" si="61"/>
        <v>0</v>
      </c>
      <c r="I193" s="232">
        <f t="shared" si="61"/>
        <v>0</v>
      </c>
      <c r="J193" s="232">
        <f t="shared" si="61"/>
        <v>0</v>
      </c>
      <c r="K193" s="314">
        <f t="shared" si="54"/>
        <v>0</v>
      </c>
    </row>
    <row r="194" spans="1:11">
      <c r="A194" s="120"/>
      <c r="B194" s="271"/>
      <c r="C194" s="280"/>
      <c r="D194" s="291"/>
      <c r="E194" s="291"/>
      <c r="F194" s="291"/>
      <c r="G194" s="291"/>
      <c r="H194" s="291"/>
      <c r="I194" s="291"/>
      <c r="J194" s="291"/>
      <c r="K194" s="292">
        <f t="shared" si="54"/>
        <v>0</v>
      </c>
    </row>
    <row r="195" spans="1:11">
      <c r="A195" s="120"/>
      <c r="B195" s="271"/>
      <c r="C195" s="280"/>
      <c r="D195" s="290">
        <f t="shared" ref="D195:J195" si="62">D179*D194</f>
        <v>0</v>
      </c>
      <c r="E195" s="232">
        <f t="shared" si="62"/>
        <v>0</v>
      </c>
      <c r="F195" s="232">
        <f t="shared" si="62"/>
        <v>0</v>
      </c>
      <c r="G195" s="232">
        <f t="shared" si="62"/>
        <v>0</v>
      </c>
      <c r="H195" s="232">
        <f t="shared" si="62"/>
        <v>0</v>
      </c>
      <c r="I195" s="232">
        <f t="shared" si="62"/>
        <v>0</v>
      </c>
      <c r="J195" s="232">
        <f t="shared" si="62"/>
        <v>0</v>
      </c>
      <c r="K195" s="293">
        <f t="shared" si="54"/>
        <v>0</v>
      </c>
    </row>
    <row r="196" spans="1:11">
      <c r="A196" s="120"/>
      <c r="B196" s="271"/>
      <c r="C196" s="280"/>
      <c r="D196" s="291"/>
      <c r="E196" s="291"/>
      <c r="F196" s="291"/>
      <c r="G196" s="291"/>
      <c r="H196" s="291"/>
      <c r="I196" s="291"/>
      <c r="J196" s="291"/>
      <c r="K196" s="292">
        <f t="shared" si="54"/>
        <v>0</v>
      </c>
    </row>
    <row r="197" spans="1:11">
      <c r="A197" s="120"/>
      <c r="B197" s="271"/>
      <c r="C197" s="280"/>
      <c r="D197" s="290">
        <f>D189*D196</f>
        <v>0</v>
      </c>
      <c r="E197" s="232">
        <f t="shared" ref="E197:J197" si="63">E179*E196</f>
        <v>0</v>
      </c>
      <c r="F197" s="232">
        <f t="shared" si="63"/>
        <v>0</v>
      </c>
      <c r="G197" s="232">
        <f t="shared" si="63"/>
        <v>0</v>
      </c>
      <c r="H197" s="232">
        <f t="shared" si="63"/>
        <v>0</v>
      </c>
      <c r="I197" s="232">
        <f t="shared" si="63"/>
        <v>0</v>
      </c>
      <c r="J197" s="232">
        <f t="shared" si="63"/>
        <v>0</v>
      </c>
      <c r="K197" s="293">
        <f t="shared" si="54"/>
        <v>0</v>
      </c>
    </row>
    <row r="198" spans="1:11">
      <c r="A198" s="120"/>
      <c r="B198" s="271"/>
      <c r="C198" s="280"/>
      <c r="D198" s="291"/>
      <c r="E198" s="291"/>
      <c r="F198" s="291"/>
      <c r="G198" s="291"/>
      <c r="H198" s="291"/>
      <c r="I198" s="291"/>
      <c r="J198" s="291"/>
      <c r="K198" s="292">
        <f t="shared" si="54"/>
        <v>0</v>
      </c>
    </row>
    <row r="199" spans="1:11">
      <c r="A199" s="120"/>
      <c r="B199" s="271"/>
      <c r="C199" s="280"/>
      <c r="D199" s="290">
        <f t="shared" ref="D199:J199" si="64">D179*D198</f>
        <v>0</v>
      </c>
      <c r="E199" s="232">
        <f t="shared" si="64"/>
        <v>0</v>
      </c>
      <c r="F199" s="232">
        <f t="shared" si="64"/>
        <v>0</v>
      </c>
      <c r="G199" s="232">
        <f t="shared" si="64"/>
        <v>0</v>
      </c>
      <c r="H199" s="232">
        <f t="shared" si="64"/>
        <v>0</v>
      </c>
      <c r="I199" s="232">
        <f t="shared" si="64"/>
        <v>0</v>
      </c>
      <c r="J199" s="232">
        <f t="shared" si="64"/>
        <v>0</v>
      </c>
      <c r="K199" s="293">
        <f t="shared" si="54"/>
        <v>0</v>
      </c>
    </row>
    <row r="200" spans="1:11">
      <c r="A200" s="145"/>
      <c r="B200" s="276"/>
      <c r="C200" s="284"/>
      <c r="D200" s="291"/>
      <c r="E200" s="291"/>
      <c r="F200" s="291"/>
      <c r="G200" s="291"/>
      <c r="H200" s="291"/>
      <c r="I200" s="291"/>
      <c r="J200" s="291"/>
      <c r="K200" s="292">
        <f t="shared" si="54"/>
        <v>0</v>
      </c>
    </row>
    <row r="201" spans="1:11">
      <c r="A201" s="145"/>
      <c r="B201" s="276"/>
      <c r="C201" s="284"/>
      <c r="D201" s="290">
        <f t="shared" ref="D201:J201" si="65">D179*D200</f>
        <v>0</v>
      </c>
      <c r="E201" s="290">
        <f t="shared" si="65"/>
        <v>0</v>
      </c>
      <c r="F201" s="290">
        <f t="shared" si="65"/>
        <v>0</v>
      </c>
      <c r="G201" s="290">
        <f t="shared" si="65"/>
        <v>0</v>
      </c>
      <c r="H201" s="290">
        <f t="shared" si="65"/>
        <v>0</v>
      </c>
      <c r="I201" s="290">
        <f t="shared" si="65"/>
        <v>0</v>
      </c>
      <c r="J201" s="290">
        <f t="shared" si="65"/>
        <v>0</v>
      </c>
      <c r="K201" s="293">
        <f t="shared" si="54"/>
        <v>0</v>
      </c>
    </row>
    <row r="202" spans="1:11">
      <c r="A202" s="145"/>
      <c r="B202" s="276"/>
      <c r="C202" s="284"/>
      <c r="D202" s="291"/>
      <c r="E202" s="291"/>
      <c r="F202" s="291"/>
      <c r="G202" s="291"/>
      <c r="H202" s="291"/>
      <c r="I202" s="291"/>
      <c r="J202" s="291"/>
      <c r="K202" s="315"/>
    </row>
    <row r="203" spans="1:11">
      <c r="A203" s="145"/>
      <c r="B203" s="276"/>
      <c r="C203" s="284"/>
      <c r="D203" s="228"/>
      <c r="E203" s="228"/>
      <c r="F203" s="228"/>
      <c r="G203" s="228"/>
      <c r="H203" s="228"/>
      <c r="I203" s="228"/>
      <c r="J203" s="228"/>
      <c r="K203" s="315"/>
    </row>
    <row r="204" spans="1:11">
      <c r="A204" s="145"/>
      <c r="B204" s="276"/>
      <c r="C204" s="284"/>
      <c r="D204" s="291"/>
      <c r="E204" s="291"/>
      <c r="F204" s="291"/>
      <c r="G204" s="291"/>
      <c r="H204" s="291"/>
      <c r="I204" s="291"/>
      <c r="J204" s="291"/>
      <c r="K204" s="153"/>
    </row>
    <row r="205" spans="1:11">
      <c r="A205" s="145"/>
      <c r="B205" s="276"/>
      <c r="C205" s="284"/>
      <c r="D205" s="228"/>
      <c r="E205" s="228"/>
      <c r="F205" s="228"/>
      <c r="G205" s="228"/>
      <c r="H205" s="228"/>
      <c r="I205" s="228"/>
      <c r="J205" s="228"/>
      <c r="K205" s="154"/>
    </row>
    <row r="206" spans="1:11">
      <c r="A206" s="145"/>
      <c r="B206" s="276"/>
      <c r="C206" s="284"/>
      <c r="D206" s="291"/>
      <c r="E206" s="291"/>
      <c r="F206" s="291"/>
      <c r="G206" s="291"/>
      <c r="H206" s="291"/>
      <c r="I206" s="291"/>
      <c r="J206" s="291"/>
      <c r="K206" s="315"/>
    </row>
    <row r="207" spans="1:11">
      <c r="A207" s="145"/>
      <c r="B207" s="276"/>
      <c r="C207" s="284"/>
      <c r="D207" s="228"/>
      <c r="E207" s="228"/>
      <c r="F207" s="228"/>
      <c r="G207" s="228"/>
      <c r="H207" s="228"/>
      <c r="I207" s="228"/>
      <c r="J207" s="228"/>
      <c r="K207" s="315"/>
    </row>
    <row r="208" spans="1:11">
      <c r="A208" s="145"/>
      <c r="B208" s="276"/>
      <c r="C208" s="284"/>
      <c r="D208" s="291"/>
      <c r="E208" s="291"/>
      <c r="F208" s="291"/>
      <c r="G208" s="291"/>
      <c r="H208" s="291"/>
      <c r="I208" s="291"/>
      <c r="J208" s="291"/>
      <c r="K208" s="153"/>
    </row>
    <row r="209" spans="1:11">
      <c r="A209" s="145"/>
      <c r="B209" s="276"/>
      <c r="C209" s="284"/>
      <c r="D209" s="228"/>
      <c r="E209" s="228"/>
      <c r="F209" s="228"/>
      <c r="G209" s="228"/>
      <c r="H209" s="228"/>
      <c r="I209" s="228"/>
      <c r="J209" s="228"/>
      <c r="K209" s="154"/>
    </row>
    <row r="210" spans="1:11">
      <c r="A210" s="145"/>
      <c r="B210" s="276"/>
      <c r="C210" s="284"/>
      <c r="D210" s="291"/>
      <c r="E210" s="291"/>
      <c r="F210" s="291"/>
      <c r="G210" s="291"/>
      <c r="H210" s="291"/>
      <c r="I210" s="291"/>
      <c r="J210" s="291"/>
      <c r="K210" s="315"/>
    </row>
    <row r="211" spans="1:11">
      <c r="A211" s="145"/>
      <c r="B211" s="276"/>
      <c r="C211" s="284"/>
      <c r="D211" s="228"/>
      <c r="E211" s="228"/>
      <c r="F211" s="228"/>
      <c r="G211" s="228"/>
      <c r="H211" s="228"/>
      <c r="I211" s="228"/>
      <c r="J211" s="228"/>
      <c r="K211" s="154"/>
    </row>
    <row r="212" spans="1:11">
      <c r="A212" s="151" t="s">
        <v>92</v>
      </c>
      <c r="B212" s="156"/>
      <c r="C212" s="131"/>
      <c r="D212" s="292">
        <f t="shared" ref="D212:J212" si="66">D180+D182+D184+D186+D188+D190+D192+D194+D196+D198+D200+D202+D204+D206+D208+D210</f>
        <v>0</v>
      </c>
      <c r="E212" s="292">
        <f t="shared" si="66"/>
        <v>0</v>
      </c>
      <c r="F212" s="292">
        <f t="shared" si="66"/>
        <v>2.5</v>
      </c>
      <c r="G212" s="292">
        <f t="shared" si="66"/>
        <v>2.5</v>
      </c>
      <c r="H212" s="292">
        <f t="shared" si="66"/>
        <v>2.5</v>
      </c>
      <c r="I212" s="292">
        <f t="shared" si="66"/>
        <v>0</v>
      </c>
      <c r="J212" s="292">
        <f t="shared" si="66"/>
        <v>0</v>
      </c>
      <c r="K212" s="316">
        <f>(K181+K183+K185+K187+K189+K191+K193+K195+K197+K199+K201)*-1</f>
        <v>-378500</v>
      </c>
    </row>
    <row r="213" spans="1:11">
      <c r="A213" s="151"/>
      <c r="B213" s="156"/>
      <c r="C213" s="131"/>
      <c r="D213" s="293">
        <f t="shared" ref="D213:J213" si="67">D179*D212</f>
        <v>0</v>
      </c>
      <c r="E213" s="293">
        <f t="shared" si="67"/>
        <v>0</v>
      </c>
      <c r="F213" s="293">
        <f t="shared" si="67"/>
        <v>146500</v>
      </c>
      <c r="G213" s="293">
        <f t="shared" si="67"/>
        <v>128000</v>
      </c>
      <c r="H213" s="293">
        <f t="shared" si="67"/>
        <v>104000</v>
      </c>
      <c r="I213" s="293">
        <f t="shared" si="67"/>
        <v>0</v>
      </c>
      <c r="J213" s="293">
        <f t="shared" si="67"/>
        <v>0</v>
      </c>
      <c r="K213" s="293">
        <f>SUM(D213:J213)</f>
        <v>378500</v>
      </c>
    </row>
    <row r="214" spans="1:11">
      <c r="A214" s="265" t="s">
        <v>140</v>
      </c>
      <c r="B214" s="265"/>
      <c r="C214" s="265"/>
      <c r="D214" s="294" t="s">
        <v>88</v>
      </c>
      <c r="E214" s="298"/>
      <c r="F214" s="300">
        <f>K213</f>
        <v>378500</v>
      </c>
      <c r="G214" s="83" t="s">
        <v>15</v>
      </c>
      <c r="H214" s="307">
        <f>K175</f>
        <v>1</v>
      </c>
      <c r="I214" s="83" t="s">
        <v>39</v>
      </c>
      <c r="J214" s="308">
        <f>F214*H214</f>
        <v>378500</v>
      </c>
      <c r="K214" s="308"/>
    </row>
    <row r="215" spans="1:11">
      <c r="A215" s="266"/>
      <c r="B215" s="266"/>
      <c r="C215" s="266"/>
      <c r="D215" s="295"/>
      <c r="E215" s="295"/>
      <c r="F215" s="267"/>
      <c r="G215" s="303"/>
      <c r="H215" s="303"/>
      <c r="I215" s="303"/>
      <c r="J215" s="309"/>
      <c r="K215" s="309"/>
    </row>
    <row r="216" spans="1:11" ht="18.75">
      <c r="A216" s="61" t="s">
        <v>117</v>
      </c>
      <c r="B216" s="61"/>
      <c r="C216" s="61"/>
      <c r="D216" s="61"/>
      <c r="E216" s="61"/>
      <c r="F216" s="61"/>
      <c r="G216" s="61"/>
      <c r="I216" s="198" t="s">
        <v>106</v>
      </c>
      <c r="J216" s="198">
        <v>6</v>
      </c>
      <c r="K216" s="310" t="s">
        <v>70</v>
      </c>
    </row>
    <row r="217" spans="1:11" ht="14.25" customHeight="1">
      <c r="A217" s="258" t="str">
        <f>設計業務費内訳表!A18</f>
        <v>関係機関打合せ協議</v>
      </c>
      <c r="B217" s="267"/>
      <c r="C217" s="267"/>
      <c r="D217" s="285">
        <v>1</v>
      </c>
      <c r="E217" s="296" t="str">
        <f>設計業務費内訳表!C18</f>
        <v>機関</v>
      </c>
      <c r="F217" s="301" t="s">
        <v>141</v>
      </c>
      <c r="G217" s="285" t="s">
        <v>119</v>
      </c>
      <c r="H217" s="129"/>
      <c r="I217" s="129"/>
      <c r="J217" s="129"/>
      <c r="K217" s="153"/>
    </row>
    <row r="218" spans="1:11">
      <c r="A218" s="259"/>
      <c r="B218" s="259"/>
      <c r="C218" s="259"/>
      <c r="D218" s="286"/>
      <c r="E218" s="297"/>
      <c r="F218" s="302"/>
      <c r="G218" s="299"/>
      <c r="H218" s="306">
        <v>0</v>
      </c>
      <c r="I218" s="306">
        <v>0</v>
      </c>
      <c r="J218" s="306">
        <v>0</v>
      </c>
      <c r="K218" s="318">
        <f>1+H218+I218+J218</f>
        <v>1</v>
      </c>
    </row>
    <row r="219" spans="1:11">
      <c r="A219" s="260"/>
      <c r="B219" s="268"/>
      <c r="C219" s="277"/>
      <c r="D219" s="70" t="s">
        <v>124</v>
      </c>
      <c r="E219" s="70"/>
      <c r="F219" s="70"/>
      <c r="G219" s="70"/>
      <c r="H219" s="70"/>
      <c r="I219" s="70"/>
      <c r="J219" s="70"/>
      <c r="K219" s="129" t="s">
        <v>71</v>
      </c>
    </row>
    <row r="220" spans="1:11">
      <c r="A220" s="261"/>
      <c r="B220" s="269"/>
      <c r="C220" s="278"/>
      <c r="D220" s="129" t="s">
        <v>125</v>
      </c>
      <c r="E220" s="129" t="s">
        <v>126</v>
      </c>
      <c r="F220" s="129" t="s">
        <v>27</v>
      </c>
      <c r="G220" s="129" t="s">
        <v>127</v>
      </c>
      <c r="H220" s="129" t="s">
        <v>128</v>
      </c>
      <c r="I220" s="129" t="s">
        <v>129</v>
      </c>
      <c r="J220" s="129" t="s">
        <v>130</v>
      </c>
      <c r="K220" s="312"/>
    </row>
    <row r="221" spans="1:11">
      <c r="A221" s="261"/>
      <c r="B221" s="269"/>
      <c r="C221" s="278"/>
      <c r="D221" s="287"/>
      <c r="E221" s="287"/>
      <c r="F221" s="287"/>
      <c r="G221" s="287"/>
      <c r="H221" s="287"/>
      <c r="I221" s="287"/>
      <c r="J221" s="287"/>
      <c r="K221" s="312"/>
    </row>
    <row r="222" spans="1:11">
      <c r="A222" s="262"/>
      <c r="B222" s="270"/>
      <c r="C222" s="279"/>
      <c r="D222" s="288">
        <v>70600</v>
      </c>
      <c r="E222" s="288">
        <v>66900</v>
      </c>
      <c r="F222" s="288">
        <v>58600</v>
      </c>
      <c r="G222" s="288">
        <v>51200</v>
      </c>
      <c r="H222" s="288">
        <v>41600</v>
      </c>
      <c r="I222" s="288">
        <v>32800</v>
      </c>
      <c r="J222" s="288">
        <v>29000</v>
      </c>
      <c r="K222" s="313"/>
    </row>
    <row r="223" spans="1:11">
      <c r="A223" s="120" t="s">
        <v>147</v>
      </c>
      <c r="B223" s="271"/>
      <c r="C223" s="280"/>
      <c r="D223" s="289"/>
      <c r="E223" s="291"/>
      <c r="F223" s="291">
        <v>0.5</v>
      </c>
      <c r="G223" s="291">
        <v>0.5</v>
      </c>
      <c r="H223" s="291"/>
      <c r="I223" s="291"/>
      <c r="J223" s="291"/>
      <c r="K223" s="292">
        <f t="shared" ref="K223:K244" si="68">SUM(D223:J223)</f>
        <v>1</v>
      </c>
    </row>
    <row r="224" spans="1:11">
      <c r="A224" s="120"/>
      <c r="B224" s="271"/>
      <c r="C224" s="280"/>
      <c r="D224" s="290">
        <f t="shared" ref="D224:J224" si="69">D222*D223</f>
        <v>0</v>
      </c>
      <c r="E224" s="232">
        <f t="shared" si="69"/>
        <v>0</v>
      </c>
      <c r="F224" s="232">
        <f t="shared" si="69"/>
        <v>29300</v>
      </c>
      <c r="G224" s="232">
        <f t="shared" si="69"/>
        <v>25600</v>
      </c>
      <c r="H224" s="232">
        <f t="shared" si="69"/>
        <v>0</v>
      </c>
      <c r="I224" s="232">
        <f t="shared" si="69"/>
        <v>0</v>
      </c>
      <c r="J224" s="232">
        <f t="shared" si="69"/>
        <v>0</v>
      </c>
      <c r="K224" s="314">
        <f t="shared" si="68"/>
        <v>54900</v>
      </c>
    </row>
    <row r="225" spans="1:11">
      <c r="A225" s="120"/>
      <c r="B225" s="271"/>
      <c r="C225" s="280"/>
      <c r="D225" s="289"/>
      <c r="E225" s="291"/>
      <c r="F225" s="291"/>
      <c r="G225" s="291"/>
      <c r="H225" s="291"/>
      <c r="I225" s="291"/>
      <c r="J225" s="291"/>
      <c r="K225" s="292">
        <f t="shared" si="68"/>
        <v>0</v>
      </c>
    </row>
    <row r="226" spans="1:11">
      <c r="A226" s="120"/>
      <c r="B226" s="271"/>
      <c r="C226" s="280"/>
      <c r="D226" s="290">
        <f t="shared" ref="D226:J226" si="70">D222*D225</f>
        <v>0</v>
      </c>
      <c r="E226" s="232">
        <f t="shared" si="70"/>
        <v>0</v>
      </c>
      <c r="F226" s="232">
        <f t="shared" si="70"/>
        <v>0</v>
      </c>
      <c r="G226" s="232">
        <f t="shared" si="70"/>
        <v>0</v>
      </c>
      <c r="H226" s="232">
        <f t="shared" si="70"/>
        <v>0</v>
      </c>
      <c r="I226" s="232">
        <f t="shared" si="70"/>
        <v>0</v>
      </c>
      <c r="J226" s="232">
        <f t="shared" si="70"/>
        <v>0</v>
      </c>
      <c r="K226" s="293">
        <f t="shared" si="68"/>
        <v>0</v>
      </c>
    </row>
    <row r="227" spans="1:11">
      <c r="A227" s="120"/>
      <c r="B227" s="271"/>
      <c r="C227" s="280"/>
      <c r="D227" s="291"/>
      <c r="E227" s="291"/>
      <c r="F227" s="291"/>
      <c r="G227" s="291"/>
      <c r="H227" s="291"/>
      <c r="I227" s="291"/>
      <c r="J227" s="291"/>
      <c r="K227" s="292">
        <f t="shared" si="68"/>
        <v>0</v>
      </c>
    </row>
    <row r="228" spans="1:11">
      <c r="A228" s="120"/>
      <c r="B228" s="271"/>
      <c r="C228" s="280"/>
      <c r="D228" s="290">
        <f t="shared" ref="D228:J228" si="71">D222*D227</f>
        <v>0</v>
      </c>
      <c r="E228" s="232">
        <f t="shared" si="71"/>
        <v>0</v>
      </c>
      <c r="F228" s="232">
        <f t="shared" si="71"/>
        <v>0</v>
      </c>
      <c r="G228" s="232">
        <f t="shared" si="71"/>
        <v>0</v>
      </c>
      <c r="H228" s="232">
        <f t="shared" si="71"/>
        <v>0</v>
      </c>
      <c r="I228" s="232">
        <f t="shared" si="71"/>
        <v>0</v>
      </c>
      <c r="J228" s="232">
        <f t="shared" si="71"/>
        <v>0</v>
      </c>
      <c r="K228" s="314">
        <f t="shared" si="68"/>
        <v>0</v>
      </c>
    </row>
    <row r="229" spans="1:11">
      <c r="A229" s="120"/>
      <c r="B229" s="271"/>
      <c r="C229" s="280"/>
      <c r="D229" s="291"/>
      <c r="E229" s="291"/>
      <c r="F229" s="291"/>
      <c r="G229" s="291"/>
      <c r="H229" s="291"/>
      <c r="I229" s="291"/>
      <c r="J229" s="291"/>
      <c r="K229" s="292">
        <f t="shared" si="68"/>
        <v>0</v>
      </c>
    </row>
    <row r="230" spans="1:11">
      <c r="A230" s="120"/>
      <c r="B230" s="271"/>
      <c r="C230" s="280"/>
      <c r="D230" s="290">
        <f t="shared" ref="D230:J230" si="72">D222*D229</f>
        <v>0</v>
      </c>
      <c r="E230" s="232">
        <f t="shared" si="72"/>
        <v>0</v>
      </c>
      <c r="F230" s="232">
        <f t="shared" si="72"/>
        <v>0</v>
      </c>
      <c r="G230" s="232">
        <f t="shared" si="72"/>
        <v>0</v>
      </c>
      <c r="H230" s="232">
        <f t="shared" si="72"/>
        <v>0</v>
      </c>
      <c r="I230" s="232">
        <f t="shared" si="72"/>
        <v>0</v>
      </c>
      <c r="J230" s="232">
        <f t="shared" si="72"/>
        <v>0</v>
      </c>
      <c r="K230" s="293">
        <f t="shared" si="68"/>
        <v>0</v>
      </c>
    </row>
    <row r="231" spans="1:11">
      <c r="A231" s="120"/>
      <c r="B231" s="271"/>
      <c r="C231" s="280"/>
      <c r="D231" s="291"/>
      <c r="E231" s="291"/>
      <c r="F231" s="291"/>
      <c r="G231" s="291"/>
      <c r="H231" s="291"/>
      <c r="I231" s="291"/>
      <c r="J231" s="291"/>
      <c r="K231" s="292">
        <f t="shared" si="68"/>
        <v>0</v>
      </c>
    </row>
    <row r="232" spans="1:11">
      <c r="A232" s="120"/>
      <c r="B232" s="271"/>
      <c r="C232" s="280"/>
      <c r="D232" s="290">
        <f t="shared" ref="D232:J232" si="73">D222*D231</f>
        <v>0</v>
      </c>
      <c r="E232" s="232">
        <f t="shared" si="73"/>
        <v>0</v>
      </c>
      <c r="F232" s="232">
        <f t="shared" si="73"/>
        <v>0</v>
      </c>
      <c r="G232" s="232">
        <f t="shared" si="73"/>
        <v>0</v>
      </c>
      <c r="H232" s="232">
        <f t="shared" si="73"/>
        <v>0</v>
      </c>
      <c r="I232" s="232">
        <f t="shared" si="73"/>
        <v>0</v>
      </c>
      <c r="J232" s="232">
        <f t="shared" si="73"/>
        <v>0</v>
      </c>
      <c r="K232" s="314">
        <f t="shared" si="68"/>
        <v>0</v>
      </c>
    </row>
    <row r="233" spans="1:11">
      <c r="A233" s="120"/>
      <c r="B233" s="271"/>
      <c r="C233" s="280"/>
      <c r="D233" s="291"/>
      <c r="E233" s="291"/>
      <c r="F233" s="291"/>
      <c r="G233" s="291"/>
      <c r="H233" s="291"/>
      <c r="I233" s="291"/>
      <c r="J233" s="291"/>
      <c r="K233" s="292">
        <f t="shared" si="68"/>
        <v>0</v>
      </c>
    </row>
    <row r="234" spans="1:11">
      <c r="A234" s="120"/>
      <c r="B234" s="271"/>
      <c r="C234" s="280"/>
      <c r="D234" s="290">
        <f t="shared" ref="D234:J234" si="74">D222*D233</f>
        <v>0</v>
      </c>
      <c r="E234" s="232">
        <f t="shared" si="74"/>
        <v>0</v>
      </c>
      <c r="F234" s="232">
        <f t="shared" si="74"/>
        <v>0</v>
      </c>
      <c r="G234" s="232">
        <f t="shared" si="74"/>
        <v>0</v>
      </c>
      <c r="H234" s="232">
        <f t="shared" si="74"/>
        <v>0</v>
      </c>
      <c r="I234" s="232">
        <f t="shared" si="74"/>
        <v>0</v>
      </c>
      <c r="J234" s="232">
        <f t="shared" si="74"/>
        <v>0</v>
      </c>
      <c r="K234" s="293">
        <f t="shared" si="68"/>
        <v>0</v>
      </c>
    </row>
    <row r="235" spans="1:11">
      <c r="A235" s="120"/>
      <c r="B235" s="271"/>
      <c r="C235" s="280"/>
      <c r="D235" s="291"/>
      <c r="E235" s="291"/>
      <c r="F235" s="291"/>
      <c r="G235" s="291"/>
      <c r="H235" s="291"/>
      <c r="I235" s="291"/>
      <c r="J235" s="291"/>
      <c r="K235" s="292">
        <f t="shared" si="68"/>
        <v>0</v>
      </c>
    </row>
    <row r="236" spans="1:11">
      <c r="A236" s="120"/>
      <c r="B236" s="271"/>
      <c r="C236" s="280"/>
      <c r="D236" s="290">
        <f t="shared" ref="D236:J236" si="75">D222*D235</f>
        <v>0</v>
      </c>
      <c r="E236" s="232">
        <f t="shared" si="75"/>
        <v>0</v>
      </c>
      <c r="F236" s="232">
        <f t="shared" si="75"/>
        <v>0</v>
      </c>
      <c r="G236" s="232">
        <f t="shared" si="75"/>
        <v>0</v>
      </c>
      <c r="H236" s="232">
        <f t="shared" si="75"/>
        <v>0</v>
      </c>
      <c r="I236" s="232">
        <f t="shared" si="75"/>
        <v>0</v>
      </c>
      <c r="J236" s="232">
        <f t="shared" si="75"/>
        <v>0</v>
      </c>
      <c r="K236" s="314">
        <f t="shared" si="68"/>
        <v>0</v>
      </c>
    </row>
    <row r="237" spans="1:11">
      <c r="A237" s="120"/>
      <c r="B237" s="271"/>
      <c r="C237" s="280"/>
      <c r="D237" s="291"/>
      <c r="E237" s="291"/>
      <c r="F237" s="291"/>
      <c r="G237" s="291"/>
      <c r="H237" s="291"/>
      <c r="I237" s="291"/>
      <c r="J237" s="291"/>
      <c r="K237" s="292">
        <f t="shared" si="68"/>
        <v>0</v>
      </c>
    </row>
    <row r="238" spans="1:11">
      <c r="A238" s="120"/>
      <c r="B238" s="271"/>
      <c r="C238" s="280"/>
      <c r="D238" s="290">
        <f t="shared" ref="D238:J238" si="76">D222*D237</f>
        <v>0</v>
      </c>
      <c r="E238" s="232">
        <f t="shared" si="76"/>
        <v>0</v>
      </c>
      <c r="F238" s="232">
        <f t="shared" si="76"/>
        <v>0</v>
      </c>
      <c r="G238" s="232">
        <f t="shared" si="76"/>
        <v>0</v>
      </c>
      <c r="H238" s="232">
        <f t="shared" si="76"/>
        <v>0</v>
      </c>
      <c r="I238" s="232">
        <f t="shared" si="76"/>
        <v>0</v>
      </c>
      <c r="J238" s="232">
        <f t="shared" si="76"/>
        <v>0</v>
      </c>
      <c r="K238" s="293">
        <f t="shared" si="68"/>
        <v>0</v>
      </c>
    </row>
    <row r="239" spans="1:11">
      <c r="A239" s="120"/>
      <c r="B239" s="271"/>
      <c r="C239" s="280"/>
      <c r="D239" s="291"/>
      <c r="E239" s="291"/>
      <c r="F239" s="291"/>
      <c r="G239" s="291"/>
      <c r="H239" s="291"/>
      <c r="I239" s="291"/>
      <c r="J239" s="291"/>
      <c r="K239" s="292">
        <f t="shared" si="68"/>
        <v>0</v>
      </c>
    </row>
    <row r="240" spans="1:11">
      <c r="A240" s="120"/>
      <c r="B240" s="271"/>
      <c r="C240" s="280"/>
      <c r="D240" s="290">
        <f>D232*D239</f>
        <v>0</v>
      </c>
      <c r="E240" s="232">
        <f t="shared" ref="E240:J240" si="77">E222*E239</f>
        <v>0</v>
      </c>
      <c r="F240" s="232">
        <f t="shared" si="77"/>
        <v>0</v>
      </c>
      <c r="G240" s="232">
        <f t="shared" si="77"/>
        <v>0</v>
      </c>
      <c r="H240" s="232">
        <f t="shared" si="77"/>
        <v>0</v>
      </c>
      <c r="I240" s="232">
        <f t="shared" si="77"/>
        <v>0</v>
      </c>
      <c r="J240" s="232">
        <f t="shared" si="77"/>
        <v>0</v>
      </c>
      <c r="K240" s="293">
        <f t="shared" si="68"/>
        <v>0</v>
      </c>
    </row>
    <row r="241" spans="1:11">
      <c r="A241" s="120"/>
      <c r="B241" s="271"/>
      <c r="C241" s="280"/>
      <c r="D241" s="291"/>
      <c r="E241" s="291"/>
      <c r="F241" s="291"/>
      <c r="G241" s="291"/>
      <c r="H241" s="291"/>
      <c r="I241" s="291"/>
      <c r="J241" s="291"/>
      <c r="K241" s="292">
        <f t="shared" si="68"/>
        <v>0</v>
      </c>
    </row>
    <row r="242" spans="1:11">
      <c r="A242" s="120"/>
      <c r="B242" s="271"/>
      <c r="C242" s="280"/>
      <c r="D242" s="290">
        <f t="shared" ref="D242:J242" si="78">D222*D241</f>
        <v>0</v>
      </c>
      <c r="E242" s="232">
        <f t="shared" si="78"/>
        <v>0</v>
      </c>
      <c r="F242" s="232">
        <f t="shared" si="78"/>
        <v>0</v>
      </c>
      <c r="G242" s="232">
        <f t="shared" si="78"/>
        <v>0</v>
      </c>
      <c r="H242" s="232">
        <f t="shared" si="78"/>
        <v>0</v>
      </c>
      <c r="I242" s="232">
        <f t="shared" si="78"/>
        <v>0</v>
      </c>
      <c r="J242" s="232">
        <f t="shared" si="78"/>
        <v>0</v>
      </c>
      <c r="K242" s="293">
        <f t="shared" si="68"/>
        <v>0</v>
      </c>
    </row>
    <row r="243" spans="1:11">
      <c r="A243" s="145"/>
      <c r="B243" s="276"/>
      <c r="C243" s="284"/>
      <c r="D243" s="291"/>
      <c r="E243" s="291"/>
      <c r="F243" s="291"/>
      <c r="G243" s="291"/>
      <c r="H243" s="291"/>
      <c r="I243" s="291"/>
      <c r="J243" s="291"/>
      <c r="K243" s="292">
        <f t="shared" si="68"/>
        <v>0</v>
      </c>
    </row>
    <row r="244" spans="1:11">
      <c r="A244" s="145"/>
      <c r="B244" s="276"/>
      <c r="C244" s="284"/>
      <c r="D244" s="290">
        <f t="shared" ref="D244:J244" si="79">D222*D243</f>
        <v>0</v>
      </c>
      <c r="E244" s="290">
        <f t="shared" si="79"/>
        <v>0</v>
      </c>
      <c r="F244" s="290">
        <f t="shared" si="79"/>
        <v>0</v>
      </c>
      <c r="G244" s="290">
        <f t="shared" si="79"/>
        <v>0</v>
      </c>
      <c r="H244" s="290">
        <f t="shared" si="79"/>
        <v>0</v>
      </c>
      <c r="I244" s="290">
        <f t="shared" si="79"/>
        <v>0</v>
      </c>
      <c r="J244" s="290">
        <f t="shared" si="79"/>
        <v>0</v>
      </c>
      <c r="K244" s="293">
        <f t="shared" si="68"/>
        <v>0</v>
      </c>
    </row>
    <row r="245" spans="1:11">
      <c r="A245" s="145"/>
      <c r="B245" s="276"/>
      <c r="C245" s="284"/>
      <c r="D245" s="291"/>
      <c r="E245" s="291"/>
      <c r="F245" s="291"/>
      <c r="G245" s="291"/>
      <c r="H245" s="291"/>
      <c r="I245" s="291"/>
      <c r="J245" s="291"/>
      <c r="K245" s="315"/>
    </row>
    <row r="246" spans="1:11">
      <c r="A246" s="145"/>
      <c r="B246" s="276"/>
      <c r="C246" s="284"/>
      <c r="D246" s="228"/>
      <c r="E246" s="228"/>
      <c r="F246" s="228"/>
      <c r="G246" s="228"/>
      <c r="H246" s="228"/>
      <c r="I246" s="228"/>
      <c r="J246" s="228"/>
      <c r="K246" s="315"/>
    </row>
    <row r="247" spans="1:11">
      <c r="A247" s="145"/>
      <c r="B247" s="276"/>
      <c r="C247" s="284"/>
      <c r="D247" s="291"/>
      <c r="E247" s="291"/>
      <c r="F247" s="291"/>
      <c r="G247" s="291"/>
      <c r="H247" s="291"/>
      <c r="I247" s="291"/>
      <c r="J247" s="291"/>
      <c r="K247" s="153"/>
    </row>
    <row r="248" spans="1:11">
      <c r="A248" s="145"/>
      <c r="B248" s="276"/>
      <c r="C248" s="284"/>
      <c r="D248" s="228"/>
      <c r="E248" s="228"/>
      <c r="F248" s="228"/>
      <c r="G248" s="228"/>
      <c r="H248" s="228"/>
      <c r="I248" s="228"/>
      <c r="J248" s="228"/>
      <c r="K248" s="154"/>
    </row>
    <row r="249" spans="1:11">
      <c r="A249" s="145"/>
      <c r="B249" s="276"/>
      <c r="C249" s="284"/>
      <c r="D249" s="291"/>
      <c r="E249" s="291"/>
      <c r="F249" s="291"/>
      <c r="G249" s="291"/>
      <c r="H249" s="291"/>
      <c r="I249" s="291"/>
      <c r="J249" s="291"/>
      <c r="K249" s="315"/>
    </row>
    <row r="250" spans="1:11">
      <c r="A250" s="145"/>
      <c r="B250" s="276"/>
      <c r="C250" s="284"/>
      <c r="D250" s="228"/>
      <c r="E250" s="228"/>
      <c r="F250" s="228"/>
      <c r="G250" s="228"/>
      <c r="H250" s="228"/>
      <c r="I250" s="228"/>
      <c r="J250" s="228"/>
      <c r="K250" s="315"/>
    </row>
    <row r="251" spans="1:11">
      <c r="A251" s="145"/>
      <c r="B251" s="276"/>
      <c r="C251" s="284"/>
      <c r="D251" s="291"/>
      <c r="E251" s="291"/>
      <c r="F251" s="291"/>
      <c r="G251" s="291"/>
      <c r="H251" s="291"/>
      <c r="I251" s="291"/>
      <c r="J251" s="291"/>
      <c r="K251" s="153"/>
    </row>
    <row r="252" spans="1:11">
      <c r="A252" s="145"/>
      <c r="B252" s="276"/>
      <c r="C252" s="284"/>
      <c r="D252" s="228"/>
      <c r="E252" s="228"/>
      <c r="F252" s="228"/>
      <c r="G252" s="228"/>
      <c r="H252" s="228"/>
      <c r="I252" s="228"/>
      <c r="J252" s="228"/>
      <c r="K252" s="154"/>
    </row>
    <row r="253" spans="1:11">
      <c r="A253" s="145"/>
      <c r="B253" s="276"/>
      <c r="C253" s="284"/>
      <c r="D253" s="291"/>
      <c r="E253" s="291"/>
      <c r="F253" s="291"/>
      <c r="G253" s="291"/>
      <c r="H253" s="291"/>
      <c r="I253" s="291"/>
      <c r="J253" s="291"/>
      <c r="K253" s="315"/>
    </row>
    <row r="254" spans="1:11">
      <c r="A254" s="145"/>
      <c r="B254" s="276"/>
      <c r="C254" s="284"/>
      <c r="D254" s="228"/>
      <c r="E254" s="228"/>
      <c r="F254" s="228"/>
      <c r="G254" s="228"/>
      <c r="H254" s="228"/>
      <c r="I254" s="228"/>
      <c r="J254" s="228"/>
      <c r="K254" s="154"/>
    </row>
    <row r="255" spans="1:11">
      <c r="A255" s="151" t="s">
        <v>92</v>
      </c>
      <c r="B255" s="156"/>
      <c r="C255" s="131"/>
      <c r="D255" s="292">
        <f t="shared" ref="D255:J255" si="80">D223+D225+D227+D229+D231+D233+D235+D237+D239+D241+D243+D245+D247+D249+D251+D253</f>
        <v>0</v>
      </c>
      <c r="E255" s="292">
        <f t="shared" si="80"/>
        <v>0</v>
      </c>
      <c r="F255" s="292">
        <f t="shared" si="80"/>
        <v>0.5</v>
      </c>
      <c r="G255" s="292">
        <f t="shared" si="80"/>
        <v>0.5</v>
      </c>
      <c r="H255" s="292">
        <f t="shared" si="80"/>
        <v>0</v>
      </c>
      <c r="I255" s="292">
        <f t="shared" si="80"/>
        <v>0</v>
      </c>
      <c r="J255" s="292">
        <f t="shared" si="80"/>
        <v>0</v>
      </c>
      <c r="K255" s="316">
        <f>(K224+K226+K228+K230+K232+K234+K236+K238+K240+K242+K244)*-1</f>
        <v>-54900</v>
      </c>
    </row>
    <row r="256" spans="1:11">
      <c r="A256" s="151"/>
      <c r="B256" s="156"/>
      <c r="C256" s="131"/>
      <c r="D256" s="293">
        <f t="shared" ref="D256:J256" si="81">D222*D255</f>
        <v>0</v>
      </c>
      <c r="E256" s="293">
        <f t="shared" si="81"/>
        <v>0</v>
      </c>
      <c r="F256" s="293">
        <f t="shared" si="81"/>
        <v>29300</v>
      </c>
      <c r="G256" s="293">
        <f t="shared" si="81"/>
        <v>25600</v>
      </c>
      <c r="H256" s="293">
        <f t="shared" si="81"/>
        <v>0</v>
      </c>
      <c r="I256" s="293">
        <f t="shared" si="81"/>
        <v>0</v>
      </c>
      <c r="J256" s="293">
        <f t="shared" si="81"/>
        <v>0</v>
      </c>
      <c r="K256" s="293">
        <f>SUM(D256:J256)</f>
        <v>54900</v>
      </c>
    </row>
    <row r="257" spans="1:11">
      <c r="A257" s="265" t="s">
        <v>140</v>
      </c>
      <c r="B257" s="265"/>
      <c r="C257" s="265"/>
      <c r="D257" s="294" t="s">
        <v>88</v>
      </c>
      <c r="E257" s="298"/>
      <c r="F257" s="300">
        <f>K256</f>
        <v>54900</v>
      </c>
      <c r="G257" s="83" t="s">
        <v>15</v>
      </c>
      <c r="H257" s="307">
        <f>K218</f>
        <v>1</v>
      </c>
      <c r="I257" s="83" t="s">
        <v>39</v>
      </c>
      <c r="J257" s="308">
        <f>F257*H257</f>
        <v>54900</v>
      </c>
      <c r="K257" s="308"/>
    </row>
    <row r="258" spans="1:11">
      <c r="A258" s="266"/>
      <c r="B258" s="266"/>
      <c r="C258" s="266"/>
      <c r="D258" s="295"/>
      <c r="E258" s="295"/>
      <c r="F258" s="267"/>
      <c r="G258" s="303"/>
      <c r="H258" s="303"/>
      <c r="I258" s="303"/>
      <c r="J258" s="309"/>
      <c r="K258" s="309"/>
    </row>
  </sheetData>
  <mergeCells count="238">
    <mergeCell ref="A1:G1"/>
    <mergeCell ref="D4:J4"/>
    <mergeCell ref="A44:G44"/>
    <mergeCell ref="D47:J47"/>
    <mergeCell ref="A87:G87"/>
    <mergeCell ref="D90:J90"/>
    <mergeCell ref="A130:G130"/>
    <mergeCell ref="D133:J133"/>
    <mergeCell ref="A173:G173"/>
    <mergeCell ref="D176:J176"/>
    <mergeCell ref="A216:G216"/>
    <mergeCell ref="D219:J219"/>
    <mergeCell ref="A2:C3"/>
    <mergeCell ref="D2:D3"/>
    <mergeCell ref="E2:E3"/>
    <mergeCell ref="F2:F3"/>
    <mergeCell ref="A4:C7"/>
    <mergeCell ref="K4:K7"/>
    <mergeCell ref="D5:D6"/>
    <mergeCell ref="E5:E6"/>
    <mergeCell ref="F5:F6"/>
    <mergeCell ref="G5:G6"/>
    <mergeCell ref="H5:H6"/>
    <mergeCell ref="I5:I6"/>
    <mergeCell ref="J5:J6"/>
    <mergeCell ref="A8:C9"/>
    <mergeCell ref="A10:C11"/>
    <mergeCell ref="A12:C13"/>
    <mergeCell ref="A14:C15"/>
    <mergeCell ref="A16:C17"/>
    <mergeCell ref="A18:C19"/>
    <mergeCell ref="A20:C21"/>
    <mergeCell ref="A22:C23"/>
    <mergeCell ref="A24:C25"/>
    <mergeCell ref="A26:C27"/>
    <mergeCell ref="A28:A29"/>
    <mergeCell ref="A30:C31"/>
    <mergeCell ref="A32:C33"/>
    <mergeCell ref="A34:C35"/>
    <mergeCell ref="A36:C37"/>
    <mergeCell ref="A38:C39"/>
    <mergeCell ref="A40:C41"/>
    <mergeCell ref="A42:C43"/>
    <mergeCell ref="D42:E43"/>
    <mergeCell ref="F42:F43"/>
    <mergeCell ref="G42:G43"/>
    <mergeCell ref="H42:H43"/>
    <mergeCell ref="I42:I43"/>
    <mergeCell ref="J42:K43"/>
    <mergeCell ref="A45:C46"/>
    <mergeCell ref="D45:D46"/>
    <mergeCell ref="E45:E46"/>
    <mergeCell ref="F45:F46"/>
    <mergeCell ref="A47:C50"/>
    <mergeCell ref="K47:K50"/>
    <mergeCell ref="D48:D49"/>
    <mergeCell ref="E48:E49"/>
    <mergeCell ref="F48:F49"/>
    <mergeCell ref="G48:G49"/>
    <mergeCell ref="H48:H49"/>
    <mergeCell ref="I48:I49"/>
    <mergeCell ref="J48:J49"/>
    <mergeCell ref="A51:C52"/>
    <mergeCell ref="A53:C54"/>
    <mergeCell ref="A55:C56"/>
    <mergeCell ref="A57:C58"/>
    <mergeCell ref="A59:C60"/>
    <mergeCell ref="A61:C62"/>
    <mergeCell ref="A63:C64"/>
    <mergeCell ref="A65:C66"/>
    <mergeCell ref="A67:C68"/>
    <mergeCell ref="A69:C70"/>
    <mergeCell ref="A71:A72"/>
    <mergeCell ref="A73:C74"/>
    <mergeCell ref="A75:C76"/>
    <mergeCell ref="A77:C78"/>
    <mergeCell ref="A79:C80"/>
    <mergeCell ref="A81:C82"/>
    <mergeCell ref="A83:C84"/>
    <mergeCell ref="A85:C86"/>
    <mergeCell ref="D85:E86"/>
    <mergeCell ref="F85:F86"/>
    <mergeCell ref="G85:G86"/>
    <mergeCell ref="H85:H86"/>
    <mergeCell ref="I85:I86"/>
    <mergeCell ref="J85:K86"/>
    <mergeCell ref="A88:C89"/>
    <mergeCell ref="D88:D89"/>
    <mergeCell ref="E88:E89"/>
    <mergeCell ref="F88:F89"/>
    <mergeCell ref="G88:G89"/>
    <mergeCell ref="A90:C93"/>
    <mergeCell ref="K90:K93"/>
    <mergeCell ref="D91:D92"/>
    <mergeCell ref="E91:E92"/>
    <mergeCell ref="F91:F92"/>
    <mergeCell ref="G91:G92"/>
    <mergeCell ref="H91:H92"/>
    <mergeCell ref="I91:I92"/>
    <mergeCell ref="J91:J92"/>
    <mergeCell ref="A94:C95"/>
    <mergeCell ref="A96:C97"/>
    <mergeCell ref="A98:C99"/>
    <mergeCell ref="A100:C101"/>
    <mergeCell ref="A102:C103"/>
    <mergeCell ref="A104:C105"/>
    <mergeCell ref="A106:C107"/>
    <mergeCell ref="A108:C109"/>
    <mergeCell ref="A110:C111"/>
    <mergeCell ref="A112:C113"/>
    <mergeCell ref="A114:C115"/>
    <mergeCell ref="A116:C117"/>
    <mergeCell ref="A118:C119"/>
    <mergeCell ref="A120:C121"/>
    <mergeCell ref="A122:C123"/>
    <mergeCell ref="A124:C125"/>
    <mergeCell ref="A126:C127"/>
    <mergeCell ref="A128:C129"/>
    <mergeCell ref="D128:E129"/>
    <mergeCell ref="F128:F129"/>
    <mergeCell ref="G128:G129"/>
    <mergeCell ref="H128:H129"/>
    <mergeCell ref="I128:I129"/>
    <mergeCell ref="J128:K129"/>
    <mergeCell ref="A131:C132"/>
    <mergeCell ref="D131:D132"/>
    <mergeCell ref="E131:E132"/>
    <mergeCell ref="F131:F132"/>
    <mergeCell ref="G131:G132"/>
    <mergeCell ref="A133:C136"/>
    <mergeCell ref="K133:K136"/>
    <mergeCell ref="D134:D135"/>
    <mergeCell ref="E134:E135"/>
    <mergeCell ref="F134:F135"/>
    <mergeCell ref="G134:G135"/>
    <mergeCell ref="H134:H135"/>
    <mergeCell ref="I134:I135"/>
    <mergeCell ref="J134:J135"/>
    <mergeCell ref="A137:C138"/>
    <mergeCell ref="A139:C140"/>
    <mergeCell ref="A141:C142"/>
    <mergeCell ref="A143:C144"/>
    <mergeCell ref="A145:C146"/>
    <mergeCell ref="A147:C148"/>
    <mergeCell ref="A149:C150"/>
    <mergeCell ref="A151:C152"/>
    <mergeCell ref="A153:C154"/>
    <mergeCell ref="A155:C156"/>
    <mergeCell ref="A157:C158"/>
    <mergeCell ref="A159:C160"/>
    <mergeCell ref="A161:C162"/>
    <mergeCell ref="A163:C164"/>
    <mergeCell ref="A165:C166"/>
    <mergeCell ref="A167:C168"/>
    <mergeCell ref="A169:C170"/>
    <mergeCell ref="A171:C172"/>
    <mergeCell ref="D171:E172"/>
    <mergeCell ref="F171:F172"/>
    <mergeCell ref="G171:G172"/>
    <mergeCell ref="H171:H172"/>
    <mergeCell ref="I171:I172"/>
    <mergeCell ref="J171:K172"/>
    <mergeCell ref="A174:C175"/>
    <mergeCell ref="D174:D175"/>
    <mergeCell ref="E174:E175"/>
    <mergeCell ref="F174:F175"/>
    <mergeCell ref="G174:G175"/>
    <mergeCell ref="A176:C179"/>
    <mergeCell ref="K176:K179"/>
    <mergeCell ref="D177:D178"/>
    <mergeCell ref="E177:E178"/>
    <mergeCell ref="F177:F178"/>
    <mergeCell ref="G177:G178"/>
    <mergeCell ref="H177:H178"/>
    <mergeCell ref="I177:I178"/>
    <mergeCell ref="J177:J178"/>
    <mergeCell ref="A180:C181"/>
    <mergeCell ref="A182:C183"/>
    <mergeCell ref="A184:C185"/>
    <mergeCell ref="A186:C187"/>
    <mergeCell ref="A188:C189"/>
    <mergeCell ref="A190:C191"/>
    <mergeCell ref="A192:C193"/>
    <mergeCell ref="A194:C195"/>
    <mergeCell ref="A196:C197"/>
    <mergeCell ref="A198:C199"/>
    <mergeCell ref="A200:C201"/>
    <mergeCell ref="A202:C203"/>
    <mergeCell ref="A204:C205"/>
    <mergeCell ref="A206:C207"/>
    <mergeCell ref="A208:C209"/>
    <mergeCell ref="A210:C211"/>
    <mergeCell ref="A212:C213"/>
    <mergeCell ref="A214:C215"/>
    <mergeCell ref="D214:E215"/>
    <mergeCell ref="F214:F215"/>
    <mergeCell ref="G214:G215"/>
    <mergeCell ref="H214:H215"/>
    <mergeCell ref="I214:I215"/>
    <mergeCell ref="J214:K215"/>
    <mergeCell ref="A217:C218"/>
    <mergeCell ref="D217:D218"/>
    <mergeCell ref="E217:E218"/>
    <mergeCell ref="F217:F218"/>
    <mergeCell ref="G217:G218"/>
    <mergeCell ref="A219:C222"/>
    <mergeCell ref="K219:K222"/>
    <mergeCell ref="D220:D221"/>
    <mergeCell ref="E220:E221"/>
    <mergeCell ref="F220:F221"/>
    <mergeCell ref="G220:G221"/>
    <mergeCell ref="H220:H221"/>
    <mergeCell ref="I220:I221"/>
    <mergeCell ref="J220:J221"/>
    <mergeCell ref="A223:C224"/>
    <mergeCell ref="A225:C226"/>
    <mergeCell ref="A227:C228"/>
    <mergeCell ref="A229:C230"/>
    <mergeCell ref="A231:C232"/>
    <mergeCell ref="A233:C234"/>
    <mergeCell ref="A235:C236"/>
    <mergeCell ref="A237:C238"/>
    <mergeCell ref="A239:C240"/>
    <mergeCell ref="A241:C242"/>
    <mergeCell ref="A243:C244"/>
    <mergeCell ref="A245:C246"/>
    <mergeCell ref="A247:C248"/>
    <mergeCell ref="A249:C250"/>
    <mergeCell ref="A251:C252"/>
    <mergeCell ref="A253:C254"/>
    <mergeCell ref="A255:C256"/>
    <mergeCell ref="A257:C258"/>
    <mergeCell ref="D257:E258"/>
    <mergeCell ref="F257:F258"/>
    <mergeCell ref="G257:G258"/>
    <mergeCell ref="H257:H258"/>
    <mergeCell ref="I257:I258"/>
    <mergeCell ref="J257:K258"/>
  </mergeCells>
  <phoneticPr fontId="27" type="Hiragana"/>
  <pageMargins left="0.86" right="0.61" top="0.59" bottom="0.2" header="0.51200000000000001" footer="0.2"/>
  <pageSetup paperSize="9" fitToWidth="1" fitToHeight="1" orientation="landscape" usePrinterDefaults="1" horizont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0">
    <tabColor indexed="31"/>
  </sheetPr>
  <dimension ref="A2:M79"/>
  <sheetViews>
    <sheetView view="pageBreakPreview" topLeftCell="A7" zoomScaleSheetLayoutView="100" workbookViewId="0">
      <selection activeCell="G8" sqref="G8:G9"/>
    </sheetView>
  </sheetViews>
  <sheetFormatPr defaultRowHeight="13.5"/>
  <cols>
    <col min="1" max="1" width="20.75390625" style="53" customWidth="1"/>
    <col min="2" max="2" width="19.50390625" style="53" customWidth="1"/>
    <col min="3" max="4" width="3.875" style="53" customWidth="1"/>
    <col min="5" max="5" width="9.50390625" style="53" customWidth="1"/>
    <col min="6" max="6" width="17.375" style="53" customWidth="1"/>
    <col min="7" max="7" width="17.875" style="53" customWidth="1"/>
    <col min="8" max="8" width="10.50390625" style="53" customWidth="1"/>
    <col min="9" max="9" width="3.75390625" style="53" customWidth="1"/>
    <col min="10" max="10" width="9.00390625" style="53" bestFit="1" customWidth="1"/>
    <col min="11" max="11" width="3.50390625" style="53" customWidth="1"/>
    <col min="12" max="12" width="9.50390625" style="53" customWidth="1"/>
    <col min="13" max="16384" width="9.00390625" style="53" bestFit="1" customWidth="1"/>
  </cols>
  <sheetData>
    <row r="2" spans="1:12" ht="27.75" customHeight="1">
      <c r="A2" s="61" t="s">
        <v>42</v>
      </c>
      <c r="B2" s="61"/>
      <c r="C2" s="61"/>
      <c r="D2" s="61"/>
      <c r="E2" s="61"/>
      <c r="F2" s="61"/>
      <c r="G2" s="61"/>
      <c r="H2" s="61"/>
      <c r="I2" s="53"/>
      <c r="J2" s="53"/>
      <c r="K2" s="53"/>
      <c r="L2" s="53"/>
    </row>
    <row r="3" spans="1:12">
      <c r="L3" s="101"/>
    </row>
    <row r="4" spans="1:12" ht="18" customHeight="1">
      <c r="A4" s="113" t="s">
        <v>16</v>
      </c>
      <c r="B4" s="113"/>
      <c r="C4" s="113" t="s">
        <v>34</v>
      </c>
      <c r="D4" s="113"/>
      <c r="E4" s="113" t="s">
        <v>23</v>
      </c>
      <c r="F4" s="113" t="s">
        <v>32</v>
      </c>
      <c r="G4" s="113" t="s">
        <v>31</v>
      </c>
      <c r="H4" s="141" t="s">
        <v>11</v>
      </c>
      <c r="I4" s="153"/>
      <c r="J4" s="153"/>
      <c r="K4" s="153"/>
      <c r="L4" s="153"/>
    </row>
    <row r="5" spans="1:12" ht="18" customHeight="1">
      <c r="A5" s="114"/>
      <c r="B5" s="114"/>
      <c r="C5" s="114"/>
      <c r="D5" s="114"/>
      <c r="E5" s="114"/>
      <c r="F5" s="114"/>
      <c r="G5" s="114"/>
      <c r="H5" s="142"/>
      <c r="I5" s="154"/>
      <c r="J5" s="154"/>
      <c r="K5" s="154"/>
      <c r="L5" s="154"/>
    </row>
    <row r="6" spans="1:12" ht="18" customHeight="1">
      <c r="A6" s="115" t="s">
        <v>10</v>
      </c>
      <c r="B6" s="115"/>
      <c r="C6" s="113"/>
      <c r="D6" s="113"/>
      <c r="E6" s="113"/>
      <c r="F6" s="138"/>
      <c r="G6" s="138"/>
      <c r="H6" s="85"/>
      <c r="I6" s="95"/>
      <c r="J6" s="95"/>
      <c r="K6" s="95"/>
      <c r="L6" s="104"/>
    </row>
    <row r="7" spans="1:12" ht="18" customHeight="1">
      <c r="A7" s="116"/>
      <c r="B7" s="116"/>
      <c r="C7" s="114"/>
      <c r="D7" s="114"/>
      <c r="E7" s="114"/>
      <c r="F7" s="139"/>
      <c r="G7" s="139"/>
      <c r="H7" s="86"/>
      <c r="I7" s="96"/>
      <c r="J7" s="96"/>
      <c r="K7" s="96"/>
      <c r="L7" s="105"/>
    </row>
    <row r="8" spans="1:12" ht="18" customHeight="1">
      <c r="A8" s="117" t="str">
        <f>申請内訳明細!A6</f>
        <v>土地利用協議</v>
      </c>
      <c r="B8" s="21"/>
      <c r="C8" s="70" t="s">
        <v>45</v>
      </c>
      <c r="D8" s="70"/>
      <c r="E8" s="325">
        <v>1</v>
      </c>
      <c r="F8" s="77"/>
      <c r="G8" s="77">
        <f>申請内訳明細!G22</f>
        <v>205600</v>
      </c>
      <c r="H8" s="328" t="s">
        <v>148</v>
      </c>
      <c r="I8" s="156">
        <v>1</v>
      </c>
      <c r="J8" s="333" t="s">
        <v>70</v>
      </c>
      <c r="K8" s="156"/>
      <c r="L8" s="170"/>
    </row>
    <row r="9" spans="1:12" ht="18" customHeight="1">
      <c r="A9" s="118" t="str">
        <f>申請内訳明細!A7</f>
        <v>小山町</v>
      </c>
      <c r="B9" s="192"/>
      <c r="C9" s="70"/>
      <c r="D9" s="70"/>
      <c r="E9" s="111"/>
      <c r="F9" s="140"/>
      <c r="G9" s="140"/>
      <c r="H9" s="329"/>
      <c r="I9" s="156"/>
      <c r="J9" s="334"/>
      <c r="K9" s="156"/>
      <c r="L9" s="170"/>
    </row>
    <row r="10" spans="1:12" ht="18" customHeight="1">
      <c r="A10" s="117" t="str">
        <f>申請内訳明細!A39</f>
        <v>河川占用許可申請</v>
      </c>
      <c r="B10" s="21"/>
      <c r="C10" s="70" t="str">
        <f>申請内訳明細!C39</f>
        <v>業務</v>
      </c>
      <c r="D10" s="70"/>
      <c r="E10" s="325">
        <v>1</v>
      </c>
      <c r="F10" s="77"/>
      <c r="G10" s="77">
        <f>申請内訳明細!G51</f>
        <v>154100</v>
      </c>
      <c r="H10" s="328" t="s">
        <v>148</v>
      </c>
      <c r="I10" s="156">
        <v>2</v>
      </c>
      <c r="J10" s="333" t="s">
        <v>70</v>
      </c>
      <c r="K10" s="156"/>
      <c r="L10" s="170"/>
    </row>
    <row r="11" spans="1:12" ht="18" customHeight="1">
      <c r="A11" s="118" t="str">
        <f>申請内訳明細!A40</f>
        <v>排水許可</v>
      </c>
      <c r="B11" s="192"/>
      <c r="C11" s="70"/>
      <c r="D11" s="70"/>
      <c r="E11" s="111"/>
      <c r="F11" s="140"/>
      <c r="G11" s="140"/>
      <c r="H11" s="329"/>
      <c r="I11" s="156"/>
      <c r="J11" s="334"/>
      <c r="K11" s="156"/>
      <c r="L11" s="170"/>
    </row>
    <row r="12" spans="1:12" ht="18" customHeight="1">
      <c r="A12" s="117" t="str">
        <f>申請内訳明細!A72</f>
        <v>道路占用許可申請</v>
      </c>
      <c r="B12" s="21"/>
      <c r="C12" s="70" t="str">
        <f>申請内訳明細!C72</f>
        <v>件</v>
      </c>
      <c r="D12" s="70"/>
      <c r="E12" s="325">
        <v>3</v>
      </c>
      <c r="F12" s="77">
        <v>74600</v>
      </c>
      <c r="G12" s="77">
        <f>E12*F12</f>
        <v>223800</v>
      </c>
      <c r="H12" s="328" t="s">
        <v>148</v>
      </c>
      <c r="I12" s="156">
        <v>3</v>
      </c>
      <c r="J12" s="333" t="s">
        <v>70</v>
      </c>
      <c r="K12" s="156"/>
      <c r="L12" s="170"/>
    </row>
    <row r="13" spans="1:12" ht="18" customHeight="1">
      <c r="A13" s="118" t="str">
        <f>申請内訳明細!A73</f>
        <v>乗入許可</v>
      </c>
      <c r="B13" s="192"/>
      <c r="C13" s="70"/>
      <c r="D13" s="70"/>
      <c r="E13" s="111"/>
      <c r="F13" s="140"/>
      <c r="G13" s="140"/>
      <c r="H13" s="329"/>
      <c r="I13" s="156"/>
      <c r="J13" s="334"/>
      <c r="K13" s="156"/>
      <c r="L13" s="170"/>
    </row>
    <row r="14" spans="1:12" ht="18" customHeight="1">
      <c r="A14" s="91" t="s">
        <v>149</v>
      </c>
      <c r="B14" s="220"/>
      <c r="C14" s="204" t="s">
        <v>45</v>
      </c>
      <c r="D14" s="223"/>
      <c r="E14" s="326">
        <v>1</v>
      </c>
      <c r="F14" s="231"/>
      <c r="G14" s="231">
        <f>申請内訳明細!G119</f>
        <v>126400</v>
      </c>
      <c r="H14" s="328" t="s">
        <v>148</v>
      </c>
      <c r="I14" s="156">
        <v>4</v>
      </c>
      <c r="J14" s="333" t="s">
        <v>70</v>
      </c>
      <c r="K14" s="184"/>
      <c r="L14" s="237"/>
    </row>
    <row r="15" spans="1:12" ht="18" customHeight="1">
      <c r="A15" s="92"/>
      <c r="B15" s="221"/>
      <c r="C15" s="222"/>
      <c r="D15" s="224"/>
      <c r="E15" s="327"/>
      <c r="F15" s="232"/>
      <c r="G15" s="232"/>
      <c r="H15" s="329"/>
      <c r="I15" s="156"/>
      <c r="J15" s="334"/>
      <c r="K15" s="159"/>
      <c r="L15" s="238"/>
    </row>
    <row r="16" spans="1:12" ht="18" customHeight="1">
      <c r="A16" s="117" t="s">
        <v>17</v>
      </c>
      <c r="B16" s="21"/>
      <c r="C16" s="70" t="s">
        <v>45</v>
      </c>
      <c r="D16" s="70"/>
      <c r="E16" s="325">
        <v>1</v>
      </c>
      <c r="F16" s="77"/>
      <c r="G16" s="77">
        <f>申請内訳明細!G154</f>
        <v>114800</v>
      </c>
      <c r="H16" s="328" t="s">
        <v>148</v>
      </c>
      <c r="I16" s="156">
        <v>5</v>
      </c>
      <c r="J16" s="333" t="s">
        <v>70</v>
      </c>
      <c r="K16" s="156"/>
      <c r="L16" s="170"/>
    </row>
    <row r="17" spans="1:13" ht="18" customHeight="1">
      <c r="A17" s="118"/>
      <c r="B17" s="192"/>
      <c r="C17" s="70"/>
      <c r="D17" s="70"/>
      <c r="E17" s="111"/>
      <c r="F17" s="140"/>
      <c r="G17" s="140"/>
      <c r="H17" s="329"/>
      <c r="I17" s="156"/>
      <c r="J17" s="334"/>
      <c r="K17" s="156"/>
      <c r="L17" s="170"/>
    </row>
    <row r="18" spans="1:13" ht="18" customHeight="1">
      <c r="A18" s="91" t="s">
        <v>59</v>
      </c>
      <c r="B18" s="191"/>
      <c r="C18" s="70"/>
      <c r="D18" s="70"/>
      <c r="E18" s="69"/>
      <c r="F18" s="77"/>
      <c r="G18" s="77">
        <f>SUM(G8:G17)</f>
        <v>824700</v>
      </c>
      <c r="H18" s="328"/>
      <c r="I18" s="156"/>
      <c r="J18" s="333"/>
      <c r="K18" s="156"/>
      <c r="L18" s="170"/>
    </row>
    <row r="19" spans="1:13" ht="18" customHeight="1">
      <c r="A19" s="90"/>
      <c r="B19" s="124"/>
      <c r="C19" s="70"/>
      <c r="D19" s="70"/>
      <c r="E19" s="69"/>
      <c r="F19" s="77"/>
      <c r="G19" s="140"/>
      <c r="H19" s="329"/>
      <c r="I19" s="156"/>
      <c r="J19" s="334"/>
      <c r="K19" s="156"/>
      <c r="L19" s="170"/>
    </row>
    <row r="20" spans="1:13" ht="18" customHeight="1">
      <c r="A20" s="319" t="s">
        <v>65</v>
      </c>
      <c r="B20" s="319"/>
      <c r="C20" s="70" t="s">
        <v>5</v>
      </c>
      <c r="D20" s="70"/>
      <c r="E20" s="69">
        <v>1</v>
      </c>
      <c r="F20" s="77"/>
      <c r="G20" s="77">
        <f>ROUNDDOWN(L20,-3)</f>
        <v>712000</v>
      </c>
      <c r="H20" s="144">
        <f>G18</f>
        <v>824700</v>
      </c>
      <c r="I20" s="156" t="s">
        <v>15</v>
      </c>
      <c r="J20" s="166">
        <f>ROUND(M20/100,3)</f>
        <v>0.86399999999999999</v>
      </c>
      <c r="K20" s="156" t="s">
        <v>39</v>
      </c>
      <c r="L20" s="170">
        <f>ROUNDDOWN(H20*J20,0)</f>
        <v>712540</v>
      </c>
      <c r="M20" s="179">
        <f>IF(G18&lt;500000,91.2,371.23*G18^-0.107)</f>
        <v>86.417041469392572</v>
      </c>
    </row>
    <row r="21" spans="1:13" ht="18" customHeight="1">
      <c r="A21" s="320"/>
      <c r="B21" s="320"/>
      <c r="C21" s="70"/>
      <c r="D21" s="70"/>
      <c r="E21" s="69"/>
      <c r="F21" s="77"/>
      <c r="G21" s="140"/>
      <c r="H21" s="145"/>
      <c r="I21" s="156"/>
      <c r="J21" s="166"/>
      <c r="K21" s="156"/>
      <c r="L21" s="170"/>
      <c r="M21" s="179"/>
    </row>
    <row r="22" spans="1:13" ht="18" customHeight="1">
      <c r="A22" s="321" t="s">
        <v>14</v>
      </c>
      <c r="B22" s="323"/>
      <c r="C22" s="70"/>
      <c r="D22" s="70"/>
      <c r="E22" s="69"/>
      <c r="F22" s="77"/>
      <c r="G22" s="80">
        <f>ROUNDDOWN(H22*-1,-4)</f>
        <v>1530000</v>
      </c>
      <c r="H22" s="152">
        <f>(G18+G20)*-1</f>
        <v>-1536700</v>
      </c>
      <c r="I22" s="156"/>
      <c r="J22" s="161"/>
      <c r="K22" s="156"/>
      <c r="L22" s="170"/>
    </row>
    <row r="23" spans="1:13" ht="18" customHeight="1">
      <c r="A23" s="322"/>
      <c r="B23" s="324"/>
      <c r="C23" s="70"/>
      <c r="D23" s="70"/>
      <c r="E23" s="69"/>
      <c r="F23" s="77"/>
      <c r="G23" s="81"/>
      <c r="H23" s="152"/>
      <c r="I23" s="156"/>
      <c r="J23" s="161"/>
      <c r="K23" s="156"/>
      <c r="L23" s="170"/>
    </row>
    <row r="24" spans="1:13" ht="18" customHeight="1">
      <c r="A24" s="91"/>
      <c r="B24" s="191"/>
      <c r="C24" s="70"/>
      <c r="D24" s="70"/>
      <c r="E24" s="69"/>
      <c r="F24" s="77"/>
      <c r="G24" s="77"/>
      <c r="H24" s="91"/>
      <c r="I24" s="95"/>
      <c r="J24" s="95"/>
      <c r="K24" s="95"/>
      <c r="L24" s="104"/>
    </row>
    <row r="25" spans="1:13" ht="18" customHeight="1">
      <c r="A25" s="90"/>
      <c r="B25" s="124"/>
      <c r="C25" s="70"/>
      <c r="D25" s="70"/>
      <c r="E25" s="69"/>
      <c r="F25" s="77"/>
      <c r="G25" s="77"/>
      <c r="H25" s="92"/>
      <c r="I25" s="96"/>
      <c r="J25" s="96"/>
      <c r="K25" s="96"/>
      <c r="L25" s="105"/>
    </row>
    <row r="26" spans="1:13" ht="18" customHeight="1">
      <c r="A26" s="122"/>
      <c r="B26" s="128"/>
      <c r="C26" s="70"/>
      <c r="D26" s="71"/>
      <c r="E26" s="69"/>
      <c r="F26" s="77"/>
      <c r="G26" s="80"/>
      <c r="H26" s="91"/>
      <c r="I26" s="95"/>
      <c r="J26" s="95"/>
      <c r="K26" s="95"/>
      <c r="L26" s="104"/>
    </row>
    <row r="27" spans="1:13" ht="18" customHeight="1">
      <c r="A27" s="122"/>
      <c r="B27" s="128"/>
      <c r="C27" s="71"/>
      <c r="D27" s="71"/>
      <c r="E27" s="65"/>
      <c r="F27" s="65"/>
      <c r="G27" s="66"/>
      <c r="H27" s="92"/>
      <c r="I27" s="96"/>
      <c r="J27" s="96"/>
      <c r="K27" s="96"/>
      <c r="L27" s="105"/>
    </row>
    <row r="28" spans="1:13" ht="18" customHeight="1">
      <c r="A28" s="120"/>
      <c r="B28" s="127"/>
      <c r="C28" s="70"/>
      <c r="D28" s="70"/>
      <c r="E28" s="77"/>
      <c r="F28" s="77"/>
      <c r="G28" s="77"/>
      <c r="H28" s="144"/>
      <c r="I28" s="156"/>
      <c r="J28" s="166"/>
      <c r="K28" s="156"/>
      <c r="L28" s="170"/>
    </row>
    <row r="29" spans="1:13" ht="18" customHeight="1">
      <c r="A29" s="121"/>
      <c r="B29" s="127"/>
      <c r="C29" s="70"/>
      <c r="D29" s="70"/>
      <c r="E29" s="77"/>
      <c r="F29" s="77"/>
      <c r="G29" s="77"/>
      <c r="H29" s="145"/>
      <c r="I29" s="156"/>
      <c r="J29" s="166"/>
      <c r="K29" s="156"/>
      <c r="L29" s="170"/>
    </row>
    <row r="30" spans="1:13" ht="18" customHeight="1">
      <c r="A30" s="123"/>
      <c r="B30" s="244"/>
      <c r="C30" s="70"/>
      <c r="D30" s="70"/>
      <c r="E30" s="77"/>
      <c r="F30" s="77"/>
      <c r="G30" s="77"/>
      <c r="H30" s="330"/>
      <c r="I30" s="331"/>
      <c r="J30" s="331"/>
      <c r="K30" s="156"/>
      <c r="L30" s="170"/>
    </row>
    <row r="31" spans="1:13" ht="18" customHeight="1">
      <c r="A31" s="241"/>
      <c r="B31" s="244"/>
      <c r="C31" s="70"/>
      <c r="D31" s="70"/>
      <c r="E31" s="77"/>
      <c r="F31" s="77"/>
      <c r="G31" s="77"/>
      <c r="H31" s="222"/>
      <c r="I31" s="332"/>
      <c r="J31" s="332"/>
      <c r="K31" s="156"/>
      <c r="L31" s="170"/>
    </row>
    <row r="32" spans="1:13" ht="18" customHeight="1">
      <c r="A32" s="117"/>
      <c r="B32" s="21"/>
      <c r="C32" s="70"/>
      <c r="D32" s="70"/>
      <c r="E32" s="69"/>
      <c r="F32" s="77"/>
      <c r="G32" s="77"/>
      <c r="H32" s="150"/>
      <c r="I32" s="160"/>
      <c r="J32" s="160"/>
      <c r="K32" s="95"/>
      <c r="L32" s="104"/>
    </row>
    <row r="33" spans="1:12" ht="18" customHeight="1">
      <c r="A33" s="92"/>
      <c r="B33" s="124"/>
      <c r="C33" s="70"/>
      <c r="D33" s="70"/>
      <c r="E33" s="69"/>
      <c r="F33" s="77"/>
      <c r="G33" s="77"/>
      <c r="H33" s="151"/>
      <c r="I33" s="160"/>
      <c r="J33" s="160"/>
      <c r="K33" s="155"/>
      <c r="L33" s="174"/>
    </row>
    <row r="34" spans="1:12" ht="18" customHeight="1">
      <c r="A34" s="123"/>
      <c r="B34" s="244"/>
      <c r="C34" s="70"/>
      <c r="D34" s="70"/>
      <c r="E34" s="69"/>
      <c r="F34" s="77"/>
      <c r="G34" s="80"/>
      <c r="H34" s="91"/>
      <c r="I34" s="95"/>
      <c r="J34" s="95"/>
      <c r="K34" s="95"/>
      <c r="L34" s="104"/>
    </row>
    <row r="35" spans="1:12" ht="18" customHeight="1">
      <c r="A35" s="241"/>
      <c r="B35" s="244"/>
      <c r="C35" s="70"/>
      <c r="D35" s="70"/>
      <c r="E35" s="69"/>
      <c r="F35" s="77"/>
      <c r="G35" s="81"/>
      <c r="H35" s="92"/>
      <c r="I35" s="96"/>
      <c r="J35" s="96"/>
      <c r="K35" s="96"/>
      <c r="L35" s="105"/>
    </row>
    <row r="36" spans="1:12" ht="18" customHeight="1">
      <c r="A36" s="122"/>
      <c r="B36" s="128"/>
      <c r="C36" s="70"/>
      <c r="D36" s="70"/>
      <c r="E36" s="69"/>
      <c r="F36" s="77"/>
      <c r="G36" s="80"/>
      <c r="H36" s="144"/>
      <c r="I36" s="156"/>
      <c r="J36" s="166"/>
      <c r="K36" s="156"/>
      <c r="L36" s="170"/>
    </row>
    <row r="37" spans="1:12" ht="18" customHeight="1">
      <c r="A37" s="122"/>
      <c r="B37" s="128"/>
      <c r="C37" s="70"/>
      <c r="D37" s="70"/>
      <c r="E37" s="69"/>
      <c r="F37" s="77"/>
      <c r="G37" s="80"/>
      <c r="H37" s="145"/>
      <c r="I37" s="156"/>
      <c r="J37" s="166"/>
      <c r="K37" s="156"/>
      <c r="L37" s="170"/>
    </row>
    <row r="38" spans="1:12" ht="18" customHeight="1">
      <c r="A38" s="119"/>
      <c r="B38" s="126"/>
      <c r="C38" s="70"/>
      <c r="D38" s="70"/>
      <c r="E38" s="69"/>
      <c r="F38" s="77"/>
      <c r="G38" s="77"/>
      <c r="H38" s="152"/>
      <c r="I38" s="156"/>
      <c r="J38" s="167"/>
      <c r="K38" s="156"/>
      <c r="L38" s="170"/>
    </row>
    <row r="39" spans="1:12" ht="18" customHeight="1">
      <c r="A39" s="119"/>
      <c r="B39" s="126"/>
      <c r="C39" s="70"/>
      <c r="D39" s="70"/>
      <c r="E39" s="69"/>
      <c r="F39" s="77"/>
      <c r="G39" s="77"/>
      <c r="H39" s="152"/>
      <c r="I39" s="156"/>
      <c r="J39" s="168"/>
      <c r="K39" s="156"/>
      <c r="L39" s="170"/>
    </row>
    <row r="40" spans="1:12" ht="18" customHeight="1">
      <c r="A40" s="122"/>
      <c r="B40" s="128"/>
      <c r="C40" s="70"/>
      <c r="D40" s="70"/>
      <c r="E40" s="69"/>
      <c r="F40" s="77"/>
      <c r="G40" s="80"/>
      <c r="H40" s="91"/>
      <c r="I40" s="95"/>
      <c r="J40" s="95"/>
      <c r="K40" s="95"/>
      <c r="L40" s="104"/>
    </row>
    <row r="41" spans="1:12" ht="18" customHeight="1">
      <c r="A41" s="122"/>
      <c r="B41" s="128"/>
      <c r="C41" s="70"/>
      <c r="D41" s="70"/>
      <c r="E41" s="69"/>
      <c r="F41" s="77"/>
      <c r="G41" s="80"/>
      <c r="H41" s="92"/>
      <c r="I41" s="96"/>
      <c r="J41" s="96"/>
      <c r="K41" s="96"/>
      <c r="L41" s="105"/>
    </row>
    <row r="42" spans="1:12" ht="18" customHeight="1">
      <c r="A42" s="122"/>
      <c r="B42" s="128"/>
      <c r="C42" s="70"/>
      <c r="D42" s="70"/>
      <c r="E42" s="69"/>
      <c r="F42" s="77"/>
      <c r="G42" s="80"/>
      <c r="H42" s="91"/>
      <c r="I42" s="95"/>
      <c r="J42" s="95"/>
      <c r="K42" s="95"/>
      <c r="L42" s="104"/>
    </row>
    <row r="43" spans="1:12" ht="18" customHeight="1">
      <c r="A43" s="122"/>
      <c r="B43" s="128"/>
      <c r="C43" s="70"/>
      <c r="D43" s="70"/>
      <c r="E43" s="69"/>
      <c r="F43" s="77"/>
      <c r="G43" s="80"/>
      <c r="H43" s="92"/>
      <c r="I43" s="96"/>
      <c r="J43" s="96"/>
      <c r="K43" s="96"/>
      <c r="L43" s="105"/>
    </row>
    <row r="44" spans="1:12" ht="18" customHeight="1">
      <c r="A44" s="122"/>
      <c r="B44" s="128"/>
      <c r="C44" s="70"/>
      <c r="D44" s="70"/>
      <c r="E44" s="69"/>
      <c r="F44" s="77"/>
      <c r="G44" s="80"/>
      <c r="H44" s="91"/>
      <c r="I44" s="95"/>
      <c r="J44" s="95"/>
      <c r="K44" s="95"/>
      <c r="L44" s="104"/>
    </row>
    <row r="45" spans="1:12" ht="18" customHeight="1">
      <c r="A45" s="122"/>
      <c r="B45" s="128"/>
      <c r="C45" s="70"/>
      <c r="D45" s="70"/>
      <c r="E45" s="69"/>
      <c r="F45" s="77"/>
      <c r="G45" s="80"/>
      <c r="H45" s="92"/>
      <c r="I45" s="96"/>
      <c r="J45" s="96"/>
      <c r="K45" s="96"/>
      <c r="L45" s="105"/>
    </row>
    <row r="46" spans="1:12" ht="18" customHeight="1">
      <c r="A46" s="123"/>
      <c r="B46" s="127"/>
      <c r="C46" s="72"/>
      <c r="D46" s="132"/>
      <c r="E46" s="76"/>
      <c r="F46" s="76"/>
      <c r="G46" s="80"/>
      <c r="H46" s="91"/>
      <c r="I46" s="95"/>
      <c r="J46" s="95"/>
      <c r="K46" s="95"/>
      <c r="L46" s="104"/>
    </row>
    <row r="47" spans="1:12" ht="18" customHeight="1">
      <c r="A47" s="121"/>
      <c r="B47" s="127"/>
      <c r="C47" s="132"/>
      <c r="D47" s="132"/>
      <c r="E47" s="137"/>
      <c r="F47" s="137"/>
      <c r="G47" s="65"/>
      <c r="H47" s="92"/>
      <c r="I47" s="96"/>
      <c r="J47" s="96"/>
      <c r="K47" s="96"/>
      <c r="L47" s="105"/>
    </row>
    <row r="48" spans="1:12" ht="18" customHeight="1">
      <c r="A48" s="122"/>
      <c r="B48" s="128"/>
      <c r="C48" s="70"/>
      <c r="D48" s="70"/>
      <c r="E48" s="69"/>
      <c r="F48" s="77"/>
      <c r="G48" s="80"/>
      <c r="H48" s="91"/>
      <c r="I48" s="95"/>
      <c r="J48" s="95"/>
      <c r="K48" s="95"/>
      <c r="L48" s="104"/>
    </row>
    <row r="49" spans="1:12" ht="18" customHeight="1">
      <c r="A49" s="122"/>
      <c r="B49" s="128"/>
      <c r="C49" s="70"/>
      <c r="D49" s="70"/>
      <c r="E49" s="69"/>
      <c r="F49" s="77"/>
      <c r="G49" s="80"/>
      <c r="H49" s="92"/>
      <c r="I49" s="96"/>
      <c r="J49" s="96"/>
      <c r="K49" s="96"/>
      <c r="L49" s="105"/>
    </row>
    <row r="50" spans="1:12" ht="18" customHeight="1">
      <c r="A50" s="122"/>
      <c r="B50" s="128"/>
      <c r="C50" s="70"/>
      <c r="D50" s="70"/>
      <c r="E50" s="69"/>
      <c r="F50" s="77"/>
      <c r="G50" s="80"/>
      <c r="H50" s="91"/>
      <c r="I50" s="95"/>
      <c r="J50" s="95"/>
      <c r="K50" s="95"/>
      <c r="L50" s="104"/>
    </row>
    <row r="51" spans="1:12" ht="18" customHeight="1">
      <c r="A51" s="122"/>
      <c r="B51" s="128"/>
      <c r="C51" s="70"/>
      <c r="D51" s="70"/>
      <c r="E51" s="69"/>
      <c r="F51" s="77"/>
      <c r="G51" s="80"/>
      <c r="H51" s="92"/>
      <c r="I51" s="96"/>
      <c r="J51" s="96"/>
      <c r="K51" s="96"/>
      <c r="L51" s="105"/>
    </row>
    <row r="52" spans="1:12" ht="18" customHeight="1">
      <c r="A52" s="122"/>
      <c r="B52" s="128"/>
      <c r="C52" s="70"/>
      <c r="D52" s="70"/>
      <c r="E52" s="69"/>
      <c r="F52" s="77"/>
      <c r="G52" s="80"/>
      <c r="H52" s="91"/>
      <c r="I52" s="95"/>
      <c r="J52" s="95"/>
      <c r="K52" s="95"/>
      <c r="L52" s="104"/>
    </row>
    <row r="53" spans="1:12" ht="18" customHeight="1">
      <c r="A53" s="122"/>
      <c r="B53" s="128"/>
      <c r="C53" s="70"/>
      <c r="D53" s="70"/>
      <c r="E53" s="69"/>
      <c r="F53" s="77"/>
      <c r="G53" s="80"/>
      <c r="H53" s="92"/>
      <c r="I53" s="96"/>
      <c r="J53" s="96"/>
      <c r="K53" s="96"/>
      <c r="L53" s="105"/>
    </row>
    <row r="54" spans="1:12" ht="18" customHeight="1">
      <c r="A54" s="122"/>
      <c r="B54" s="128"/>
      <c r="C54" s="70"/>
      <c r="D54" s="70"/>
      <c r="E54" s="69"/>
      <c r="F54" s="77"/>
      <c r="G54" s="80"/>
      <c r="H54" s="91"/>
      <c r="I54" s="95"/>
      <c r="J54" s="95"/>
      <c r="K54" s="95"/>
      <c r="L54" s="104"/>
    </row>
    <row r="55" spans="1:12" ht="18" customHeight="1">
      <c r="A55" s="122"/>
      <c r="B55" s="128"/>
      <c r="C55" s="70"/>
      <c r="D55" s="70"/>
      <c r="E55" s="69"/>
      <c r="F55" s="77"/>
      <c r="G55" s="80"/>
      <c r="H55" s="92"/>
      <c r="I55" s="96"/>
      <c r="J55" s="96"/>
      <c r="K55" s="96"/>
      <c r="L55" s="105"/>
    </row>
    <row r="56" spans="1:12" ht="18" customHeight="1">
      <c r="A56" s="122"/>
      <c r="B56" s="128"/>
      <c r="C56" s="70"/>
      <c r="D56" s="70"/>
      <c r="E56" s="69"/>
      <c r="F56" s="77"/>
      <c r="G56" s="80"/>
      <c r="H56" s="91"/>
      <c r="I56" s="95"/>
      <c r="J56" s="95"/>
      <c r="K56" s="95"/>
      <c r="L56" s="104"/>
    </row>
    <row r="57" spans="1:12" ht="18" customHeight="1">
      <c r="A57" s="122"/>
      <c r="B57" s="128"/>
      <c r="C57" s="70"/>
      <c r="D57" s="70"/>
      <c r="E57" s="69"/>
      <c r="F57" s="77"/>
      <c r="G57" s="80"/>
      <c r="H57" s="92"/>
      <c r="I57" s="96"/>
      <c r="J57" s="96"/>
      <c r="K57" s="96"/>
      <c r="L57" s="105"/>
    </row>
    <row r="58" spans="1:12" ht="18" customHeight="1">
      <c r="A58" s="122"/>
      <c r="B58" s="128"/>
      <c r="C58" s="70"/>
      <c r="D58" s="70"/>
      <c r="E58" s="69"/>
      <c r="F58" s="77"/>
      <c r="G58" s="80"/>
      <c r="H58" s="91"/>
      <c r="I58" s="95"/>
      <c r="J58" s="95"/>
      <c r="K58" s="95"/>
      <c r="L58" s="104"/>
    </row>
    <row r="59" spans="1:12" ht="18" customHeight="1">
      <c r="A59" s="122"/>
      <c r="B59" s="128"/>
      <c r="C59" s="70"/>
      <c r="D59" s="70"/>
      <c r="E59" s="69"/>
      <c r="F59" s="77"/>
      <c r="G59" s="80"/>
      <c r="H59" s="92"/>
      <c r="I59" s="96"/>
      <c r="J59" s="96"/>
      <c r="K59" s="96"/>
      <c r="L59" s="105"/>
    </row>
    <row r="60" spans="1:12" ht="18" customHeight="1">
      <c r="A60" s="122"/>
      <c r="B60" s="128"/>
      <c r="C60" s="70"/>
      <c r="D60" s="70"/>
      <c r="E60" s="69"/>
      <c r="F60" s="77"/>
      <c r="G60" s="80"/>
      <c r="H60" s="91"/>
      <c r="I60" s="95"/>
      <c r="J60" s="95"/>
      <c r="K60" s="95"/>
      <c r="L60" s="104"/>
    </row>
    <row r="61" spans="1:12" ht="18" customHeight="1">
      <c r="A61" s="122"/>
      <c r="B61" s="128"/>
      <c r="C61" s="70"/>
      <c r="D61" s="70"/>
      <c r="E61" s="69"/>
      <c r="F61" s="77"/>
      <c r="G61" s="80"/>
      <c r="H61" s="92"/>
      <c r="I61" s="96"/>
      <c r="J61" s="96"/>
      <c r="K61" s="96"/>
      <c r="L61" s="105"/>
    </row>
    <row r="62" spans="1:12" ht="18" customHeight="1">
      <c r="A62" s="122"/>
      <c r="B62" s="128"/>
      <c r="C62" s="70"/>
      <c r="D62" s="70"/>
      <c r="E62" s="69"/>
      <c r="F62" s="77"/>
      <c r="G62" s="80"/>
      <c r="H62" s="91"/>
      <c r="I62" s="95"/>
      <c r="J62" s="95"/>
      <c r="K62" s="95"/>
      <c r="L62" s="104"/>
    </row>
    <row r="63" spans="1:12" ht="18" customHeight="1">
      <c r="A63" s="122"/>
      <c r="B63" s="128"/>
      <c r="C63" s="70"/>
      <c r="D63" s="70"/>
      <c r="E63" s="69"/>
      <c r="F63" s="77"/>
      <c r="G63" s="80"/>
      <c r="H63" s="92"/>
      <c r="I63" s="96"/>
      <c r="J63" s="96"/>
      <c r="K63" s="96"/>
      <c r="L63" s="105"/>
    </row>
    <row r="64" spans="1:12" ht="18" customHeight="1">
      <c r="A64" s="122"/>
      <c r="B64" s="128"/>
      <c r="C64" s="70"/>
      <c r="D64" s="70"/>
      <c r="E64" s="69"/>
      <c r="F64" s="77"/>
      <c r="G64" s="80"/>
      <c r="H64" s="91"/>
      <c r="I64" s="95"/>
      <c r="J64" s="95"/>
      <c r="K64" s="95"/>
      <c r="L64" s="104"/>
    </row>
    <row r="65" spans="1:12" ht="18" customHeight="1">
      <c r="A65" s="122"/>
      <c r="B65" s="128"/>
      <c r="C65" s="70"/>
      <c r="D65" s="70"/>
      <c r="E65" s="69"/>
      <c r="F65" s="77"/>
      <c r="G65" s="80"/>
      <c r="H65" s="92"/>
      <c r="I65" s="96"/>
      <c r="J65" s="96"/>
      <c r="K65" s="96"/>
      <c r="L65" s="105"/>
    </row>
    <row r="66" spans="1:12" ht="18" customHeight="1">
      <c r="A66" s="122"/>
      <c r="B66" s="128"/>
      <c r="C66" s="70"/>
      <c r="D66" s="70"/>
      <c r="E66" s="69"/>
      <c r="F66" s="77"/>
      <c r="G66" s="80"/>
      <c r="H66" s="91"/>
      <c r="I66" s="95"/>
      <c r="J66" s="95"/>
      <c r="K66" s="95"/>
      <c r="L66" s="104"/>
    </row>
    <row r="67" spans="1:12" ht="18" customHeight="1">
      <c r="A67" s="122"/>
      <c r="B67" s="128"/>
      <c r="C67" s="70"/>
      <c r="D67" s="70"/>
      <c r="E67" s="69"/>
      <c r="F67" s="77"/>
      <c r="G67" s="80"/>
      <c r="H67" s="92"/>
      <c r="I67" s="96"/>
      <c r="J67" s="96"/>
      <c r="K67" s="96"/>
      <c r="L67" s="105"/>
    </row>
    <row r="68" spans="1:12" ht="18" customHeight="1">
      <c r="A68" s="122"/>
      <c r="B68" s="128"/>
      <c r="C68" s="70"/>
      <c r="D68" s="70"/>
      <c r="E68" s="69"/>
      <c r="F68" s="77"/>
      <c r="G68" s="80"/>
      <c r="H68" s="91"/>
      <c r="I68" s="95"/>
      <c r="J68" s="95"/>
      <c r="K68" s="95"/>
      <c r="L68" s="104"/>
    </row>
    <row r="69" spans="1:12" ht="18" customHeight="1">
      <c r="A69" s="122"/>
      <c r="B69" s="128"/>
      <c r="C69" s="70"/>
      <c r="D69" s="70"/>
      <c r="E69" s="69"/>
      <c r="F69" s="77"/>
      <c r="G69" s="80"/>
      <c r="H69" s="92"/>
      <c r="I69" s="96"/>
      <c r="J69" s="96"/>
      <c r="K69" s="96"/>
      <c r="L69" s="105"/>
    </row>
    <row r="70" spans="1:12" ht="18" customHeight="1">
      <c r="A70" s="122"/>
      <c r="B70" s="128"/>
      <c r="C70" s="70"/>
      <c r="D70" s="70"/>
      <c r="E70" s="69"/>
      <c r="F70" s="77"/>
      <c r="G70" s="80"/>
      <c r="H70" s="91"/>
      <c r="I70" s="95"/>
      <c r="J70" s="95"/>
      <c r="K70" s="95"/>
      <c r="L70" s="104"/>
    </row>
    <row r="71" spans="1:12" ht="18" customHeight="1">
      <c r="A71" s="122"/>
      <c r="B71" s="128"/>
      <c r="C71" s="70"/>
      <c r="D71" s="70"/>
      <c r="E71" s="69"/>
      <c r="F71" s="77"/>
      <c r="G71" s="80"/>
      <c r="H71" s="92"/>
      <c r="I71" s="96"/>
      <c r="J71" s="96"/>
      <c r="K71" s="96"/>
      <c r="L71" s="105"/>
    </row>
    <row r="72" spans="1:12" ht="18" customHeight="1">
      <c r="A72" s="122"/>
      <c r="B72" s="128"/>
      <c r="C72" s="70"/>
      <c r="D72" s="70"/>
      <c r="E72" s="69"/>
      <c r="F72" s="77"/>
      <c r="G72" s="80"/>
      <c r="H72" s="91"/>
      <c r="I72" s="95"/>
      <c r="J72" s="95"/>
      <c r="K72" s="95"/>
      <c r="L72" s="104"/>
    </row>
    <row r="73" spans="1:12" ht="18" customHeight="1">
      <c r="A73" s="122"/>
      <c r="B73" s="128"/>
      <c r="C73" s="70"/>
      <c r="D73" s="70"/>
      <c r="E73" s="69"/>
      <c r="F73" s="77"/>
      <c r="G73" s="80"/>
      <c r="H73" s="92"/>
      <c r="I73" s="96"/>
      <c r="J73" s="96"/>
      <c r="K73" s="96"/>
      <c r="L73" s="105"/>
    </row>
    <row r="74" spans="1:12" ht="18" customHeight="1">
      <c r="A74" s="122"/>
      <c r="B74" s="128"/>
      <c r="C74" s="70"/>
      <c r="D74" s="70"/>
      <c r="E74" s="69"/>
      <c r="F74" s="77"/>
      <c r="G74" s="80"/>
      <c r="H74" s="91"/>
      <c r="I74" s="95"/>
      <c r="J74" s="95"/>
      <c r="K74" s="95"/>
      <c r="L74" s="104"/>
    </row>
    <row r="75" spans="1:12" ht="18" customHeight="1">
      <c r="A75" s="122"/>
      <c r="B75" s="128"/>
      <c r="C75" s="70"/>
      <c r="D75" s="70"/>
      <c r="E75" s="69"/>
      <c r="F75" s="77"/>
      <c r="G75" s="80"/>
      <c r="H75" s="92"/>
      <c r="I75" s="96"/>
      <c r="J75" s="96"/>
      <c r="K75" s="96"/>
      <c r="L75" s="105"/>
    </row>
    <row r="76" spans="1:12" ht="18" customHeight="1">
      <c r="A76" s="122"/>
      <c r="B76" s="128"/>
      <c r="C76" s="70"/>
      <c r="D76" s="70"/>
      <c r="E76" s="69"/>
      <c r="F76" s="77"/>
      <c r="G76" s="80"/>
      <c r="H76" s="91"/>
      <c r="I76" s="95"/>
      <c r="J76" s="95"/>
      <c r="K76" s="95"/>
      <c r="L76" s="104"/>
    </row>
    <row r="77" spans="1:12" ht="18" customHeight="1">
      <c r="A77" s="122"/>
      <c r="B77" s="128"/>
      <c r="C77" s="70"/>
      <c r="D77" s="70"/>
      <c r="E77" s="69"/>
      <c r="F77" s="77"/>
      <c r="G77" s="80"/>
      <c r="H77" s="92"/>
      <c r="I77" s="96"/>
      <c r="J77" s="96"/>
      <c r="K77" s="96"/>
      <c r="L77" s="105"/>
    </row>
    <row r="78" spans="1:12" ht="18" customHeight="1">
      <c r="A78" s="122"/>
      <c r="B78" s="128"/>
      <c r="C78" s="70"/>
      <c r="D78" s="70"/>
      <c r="E78" s="69"/>
      <c r="F78" s="77"/>
      <c r="G78" s="80"/>
      <c r="H78" s="91"/>
      <c r="I78" s="95"/>
      <c r="J78" s="95"/>
      <c r="K78" s="95"/>
      <c r="L78" s="104"/>
    </row>
    <row r="79" spans="1:12" ht="18" customHeight="1">
      <c r="A79" s="122"/>
      <c r="B79" s="128"/>
      <c r="C79" s="70"/>
      <c r="D79" s="70"/>
      <c r="E79" s="69"/>
      <c r="F79" s="77"/>
      <c r="G79" s="80"/>
      <c r="H79" s="92"/>
      <c r="I79" s="96"/>
      <c r="J79" s="96"/>
      <c r="K79" s="96"/>
      <c r="L79" s="105"/>
    </row>
  </sheetData>
  <mergeCells count="258">
    <mergeCell ref="A2:L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2:B32"/>
    <mergeCell ref="A33:B33"/>
    <mergeCell ref="A4:B5"/>
    <mergeCell ref="C4:D5"/>
    <mergeCell ref="E4:E5"/>
    <mergeCell ref="F4:F5"/>
    <mergeCell ref="G4:G5"/>
    <mergeCell ref="H4:L5"/>
    <mergeCell ref="A6:B7"/>
    <mergeCell ref="C6:D7"/>
    <mergeCell ref="E6:E7"/>
    <mergeCell ref="F6:F7"/>
    <mergeCell ref="G6:G7"/>
    <mergeCell ref="C8:D9"/>
    <mergeCell ref="E8:E9"/>
    <mergeCell ref="F8:F9"/>
    <mergeCell ref="G8:G9"/>
    <mergeCell ref="H8:H9"/>
    <mergeCell ref="I8:I9"/>
    <mergeCell ref="J8:J9"/>
    <mergeCell ref="K8:K9"/>
    <mergeCell ref="L8:L9"/>
    <mergeCell ref="C10:D11"/>
    <mergeCell ref="E10:E11"/>
    <mergeCell ref="F10:F11"/>
    <mergeCell ref="G10:G11"/>
    <mergeCell ref="H10:H11"/>
    <mergeCell ref="I10:I11"/>
    <mergeCell ref="J10:J11"/>
    <mergeCell ref="K10:K11"/>
    <mergeCell ref="L10:L11"/>
    <mergeCell ref="C12:D13"/>
    <mergeCell ref="E12:E13"/>
    <mergeCell ref="F12:F13"/>
    <mergeCell ref="G12:G13"/>
    <mergeCell ref="H12:H13"/>
    <mergeCell ref="I12:I13"/>
    <mergeCell ref="J12:J13"/>
    <mergeCell ref="K12:K13"/>
    <mergeCell ref="L12:L13"/>
    <mergeCell ref="C14:D15"/>
    <mergeCell ref="E14:E15"/>
    <mergeCell ref="F14:F15"/>
    <mergeCell ref="G14:G15"/>
    <mergeCell ref="H14:H15"/>
    <mergeCell ref="I14:I15"/>
    <mergeCell ref="J14:J15"/>
    <mergeCell ref="K14:K15"/>
    <mergeCell ref="L14:L15"/>
    <mergeCell ref="C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8:B19"/>
    <mergeCell ref="C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B21"/>
    <mergeCell ref="C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22:B23"/>
    <mergeCell ref="C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4:B25"/>
    <mergeCell ref="C24:D25"/>
    <mergeCell ref="E24:E25"/>
    <mergeCell ref="F24:F25"/>
    <mergeCell ref="G24:G25"/>
    <mergeCell ref="A26:B27"/>
    <mergeCell ref="C26:D27"/>
    <mergeCell ref="E26:E27"/>
    <mergeCell ref="F26:F27"/>
    <mergeCell ref="G26:G27"/>
    <mergeCell ref="A28:B29"/>
    <mergeCell ref="C28:D29"/>
    <mergeCell ref="E28:E29"/>
    <mergeCell ref="F28:F29"/>
    <mergeCell ref="G28:G29"/>
    <mergeCell ref="H28:H29"/>
    <mergeCell ref="I28:I29"/>
    <mergeCell ref="J28:J29"/>
    <mergeCell ref="K28:K29"/>
    <mergeCell ref="L28:L29"/>
    <mergeCell ref="A30:B31"/>
    <mergeCell ref="C30:D31"/>
    <mergeCell ref="E30:E31"/>
    <mergeCell ref="F30:F31"/>
    <mergeCell ref="G30:G31"/>
    <mergeCell ref="H30:J31"/>
    <mergeCell ref="K30:K31"/>
    <mergeCell ref="L30:L31"/>
    <mergeCell ref="C32:D33"/>
    <mergeCell ref="E32:E33"/>
    <mergeCell ref="F32:F33"/>
    <mergeCell ref="G32:G33"/>
    <mergeCell ref="H32:J33"/>
    <mergeCell ref="A34:B35"/>
    <mergeCell ref="C34:D35"/>
    <mergeCell ref="E34:E35"/>
    <mergeCell ref="F34:F35"/>
    <mergeCell ref="G34:G35"/>
    <mergeCell ref="A36:B37"/>
    <mergeCell ref="C36:D37"/>
    <mergeCell ref="E36:E37"/>
    <mergeCell ref="F36:F37"/>
    <mergeCell ref="G36:G37"/>
    <mergeCell ref="H36:H37"/>
    <mergeCell ref="I36:I37"/>
    <mergeCell ref="J36:J37"/>
    <mergeCell ref="K36:K37"/>
    <mergeCell ref="L36:L37"/>
    <mergeCell ref="A38:B39"/>
    <mergeCell ref="C38:D39"/>
    <mergeCell ref="E38:E39"/>
    <mergeCell ref="F38:F39"/>
    <mergeCell ref="G38:G39"/>
    <mergeCell ref="H38:H39"/>
    <mergeCell ref="I38:I39"/>
    <mergeCell ref="J38:J39"/>
    <mergeCell ref="K38:K39"/>
    <mergeCell ref="L38:L39"/>
    <mergeCell ref="A40:B41"/>
    <mergeCell ref="C40:D41"/>
    <mergeCell ref="E40:E41"/>
    <mergeCell ref="F40:F41"/>
    <mergeCell ref="G40:G41"/>
    <mergeCell ref="A42:B43"/>
    <mergeCell ref="C42:D43"/>
    <mergeCell ref="E42:E43"/>
    <mergeCell ref="F42:F43"/>
    <mergeCell ref="G42:G43"/>
    <mergeCell ref="A44:B45"/>
    <mergeCell ref="C44:D45"/>
    <mergeCell ref="E44:E45"/>
    <mergeCell ref="F44:F45"/>
    <mergeCell ref="G44:G45"/>
    <mergeCell ref="A46:B47"/>
    <mergeCell ref="C46:D47"/>
    <mergeCell ref="E46:E47"/>
    <mergeCell ref="F46:F47"/>
    <mergeCell ref="G46:G47"/>
    <mergeCell ref="A48:B49"/>
    <mergeCell ref="C48:D49"/>
    <mergeCell ref="E48:E49"/>
    <mergeCell ref="F48:F49"/>
    <mergeCell ref="G48:G49"/>
    <mergeCell ref="A50:B51"/>
    <mergeCell ref="C50:D51"/>
    <mergeCell ref="E50:E51"/>
    <mergeCell ref="F50:F51"/>
    <mergeCell ref="G50:G51"/>
    <mergeCell ref="A52:B53"/>
    <mergeCell ref="C52:D53"/>
    <mergeCell ref="E52:E53"/>
    <mergeCell ref="F52:F53"/>
    <mergeCell ref="G52:G53"/>
    <mergeCell ref="A54:B55"/>
    <mergeCell ref="C54:D55"/>
    <mergeCell ref="E54:E55"/>
    <mergeCell ref="F54:F55"/>
    <mergeCell ref="G54:G55"/>
    <mergeCell ref="A56:B57"/>
    <mergeCell ref="C56:D57"/>
    <mergeCell ref="E56:E57"/>
    <mergeCell ref="F56:F57"/>
    <mergeCell ref="G56:G57"/>
    <mergeCell ref="A58:B59"/>
    <mergeCell ref="C58:D59"/>
    <mergeCell ref="E58:E59"/>
    <mergeCell ref="F58:F59"/>
    <mergeCell ref="G58:G59"/>
    <mergeCell ref="A60:B61"/>
    <mergeCell ref="C60:D61"/>
    <mergeCell ref="E60:E61"/>
    <mergeCell ref="F60:F61"/>
    <mergeCell ref="G60:G61"/>
    <mergeCell ref="A62:B63"/>
    <mergeCell ref="C62:D63"/>
    <mergeCell ref="E62:E63"/>
    <mergeCell ref="F62:F63"/>
    <mergeCell ref="G62:G63"/>
    <mergeCell ref="A64:B65"/>
    <mergeCell ref="C64:D65"/>
    <mergeCell ref="E64:E65"/>
    <mergeCell ref="F64:F65"/>
    <mergeCell ref="G64:G65"/>
    <mergeCell ref="A66:B67"/>
    <mergeCell ref="C66:D67"/>
    <mergeCell ref="E66:E67"/>
    <mergeCell ref="F66:F67"/>
    <mergeCell ref="G66:G67"/>
    <mergeCell ref="A68:B69"/>
    <mergeCell ref="C68:D69"/>
    <mergeCell ref="E68:E69"/>
    <mergeCell ref="F68:F69"/>
    <mergeCell ref="G68:G69"/>
    <mergeCell ref="A70:B71"/>
    <mergeCell ref="C70:D71"/>
    <mergeCell ref="E70:E71"/>
    <mergeCell ref="F70:F71"/>
    <mergeCell ref="G70:G71"/>
    <mergeCell ref="A72:B73"/>
    <mergeCell ref="C72:D73"/>
    <mergeCell ref="E72:E73"/>
    <mergeCell ref="F72:F73"/>
    <mergeCell ref="G72:G73"/>
    <mergeCell ref="A74:B75"/>
    <mergeCell ref="C74:D75"/>
    <mergeCell ref="E74:E75"/>
    <mergeCell ref="F74:F75"/>
    <mergeCell ref="G74:G75"/>
    <mergeCell ref="A76:B77"/>
    <mergeCell ref="C76:D77"/>
    <mergeCell ref="E76:E77"/>
    <mergeCell ref="F76:F77"/>
    <mergeCell ref="G76:G77"/>
    <mergeCell ref="A78:B79"/>
    <mergeCell ref="C78:D79"/>
    <mergeCell ref="E78:E79"/>
    <mergeCell ref="F78:F79"/>
    <mergeCell ref="G78:G79"/>
  </mergeCells>
  <phoneticPr fontId="27" type="Hiragana"/>
  <pageMargins left="1.0236220472440944" right="0.35433070866141736" top="0.43307086614173229" bottom="0.23622047244094491" header="0.43307086614173229" footer="0.19685039370078741"/>
  <pageSetup paperSize="9" fitToWidth="1" fitToHeight="1" orientation="landscape" usePrinterDefaults="1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1"/>
  <dimension ref="A2:L165"/>
  <sheetViews>
    <sheetView view="pageBreakPreview" topLeftCell="A10" zoomScaleSheetLayoutView="100" workbookViewId="0">
      <selection activeCell="F12" sqref="F12:F13"/>
    </sheetView>
  </sheetViews>
  <sheetFormatPr defaultRowHeight="13.5"/>
  <cols>
    <col min="1" max="1" width="20.75390625" style="53" customWidth="1"/>
    <col min="2" max="2" width="19.50390625" style="53" customWidth="1"/>
    <col min="3" max="4" width="3.875" style="53" customWidth="1"/>
    <col min="5" max="5" width="9.50390625" style="53" customWidth="1"/>
    <col min="6" max="6" width="17.375" style="53" customWidth="1"/>
    <col min="7" max="7" width="17.875" style="53" customWidth="1"/>
    <col min="8" max="8" width="10.50390625" style="53" customWidth="1"/>
    <col min="9" max="9" width="3.75390625" style="53" customWidth="1"/>
    <col min="10" max="10" width="9.00390625" style="53" bestFit="1" customWidth="1"/>
    <col min="11" max="11" width="3.50390625" style="53" customWidth="1"/>
    <col min="12" max="16384" width="9.00390625" style="53" bestFit="1" customWidth="1"/>
  </cols>
  <sheetData>
    <row r="2" spans="1:12" ht="27.75" customHeight="1">
      <c r="A2" s="61" t="s">
        <v>67</v>
      </c>
      <c r="B2" s="61"/>
      <c r="C2" s="61"/>
      <c r="D2" s="61"/>
      <c r="E2" s="61"/>
      <c r="F2" s="61"/>
      <c r="G2" s="61"/>
      <c r="H2" s="198" t="s">
        <v>148</v>
      </c>
      <c r="I2" s="198">
        <v>1</v>
      </c>
      <c r="J2" s="198" t="s">
        <v>70</v>
      </c>
      <c r="K2" s="53"/>
      <c r="L2" s="53"/>
    </row>
    <row r="3" spans="1:12">
      <c r="L3" s="101"/>
    </row>
    <row r="4" spans="1:12" ht="18" customHeight="1">
      <c r="A4" s="187" t="s">
        <v>16</v>
      </c>
      <c r="B4" s="189"/>
      <c r="C4" s="62" t="s">
        <v>34</v>
      </c>
      <c r="D4" s="62"/>
      <c r="E4" s="62" t="s">
        <v>23</v>
      </c>
      <c r="F4" s="62" t="s">
        <v>32</v>
      </c>
      <c r="G4" s="62" t="s">
        <v>31</v>
      </c>
      <c r="H4" s="83" t="s">
        <v>11</v>
      </c>
      <c r="I4" s="78"/>
      <c r="J4" s="78"/>
      <c r="K4" s="78"/>
      <c r="L4" s="102"/>
    </row>
    <row r="5" spans="1:12" ht="18" customHeight="1">
      <c r="A5" s="188"/>
      <c r="B5" s="190"/>
      <c r="C5" s="62"/>
      <c r="D5" s="62"/>
      <c r="E5" s="62"/>
      <c r="F5" s="62"/>
      <c r="G5" s="62"/>
      <c r="H5" s="84"/>
      <c r="I5" s="94"/>
      <c r="J5" s="94"/>
      <c r="K5" s="94"/>
      <c r="L5" s="103"/>
    </row>
    <row r="6" spans="1:12" ht="18" customHeight="1">
      <c r="A6" s="91" t="s">
        <v>151</v>
      </c>
      <c r="B6" s="191"/>
      <c r="C6" s="70" t="s">
        <v>45</v>
      </c>
      <c r="D6" s="70"/>
      <c r="E6" s="69">
        <v>1</v>
      </c>
      <c r="F6" s="77"/>
      <c r="G6" s="77"/>
      <c r="H6" s="199"/>
      <c r="I6" s="156"/>
      <c r="J6" s="209"/>
      <c r="K6" s="156"/>
      <c r="L6" s="170"/>
    </row>
    <row r="7" spans="1:12" ht="18" customHeight="1">
      <c r="A7" s="118" t="s">
        <v>152</v>
      </c>
      <c r="B7" s="192"/>
      <c r="C7" s="70"/>
      <c r="D7" s="70"/>
      <c r="E7" s="69"/>
      <c r="F7" s="77"/>
      <c r="G7" s="77"/>
      <c r="H7" s="200"/>
      <c r="I7" s="156"/>
      <c r="J7" s="209"/>
      <c r="K7" s="156"/>
      <c r="L7" s="170"/>
    </row>
    <row r="8" spans="1:12" ht="18" customHeight="1">
      <c r="A8" s="91" t="s">
        <v>154</v>
      </c>
      <c r="B8" s="191"/>
      <c r="C8" s="70"/>
      <c r="D8" s="70"/>
      <c r="E8" s="196"/>
      <c r="F8" s="77"/>
      <c r="G8" s="77"/>
      <c r="H8" s="199"/>
      <c r="I8" s="156"/>
      <c r="J8" s="209"/>
      <c r="K8" s="156"/>
      <c r="L8" s="170"/>
    </row>
    <row r="9" spans="1:12" ht="18" customHeight="1">
      <c r="A9" s="118"/>
      <c r="B9" s="192"/>
      <c r="C9" s="70"/>
      <c r="D9" s="70"/>
      <c r="E9" s="197"/>
      <c r="F9" s="77"/>
      <c r="G9" s="77"/>
      <c r="H9" s="200"/>
      <c r="I9" s="156"/>
      <c r="J9" s="209"/>
      <c r="K9" s="156"/>
      <c r="L9" s="170"/>
    </row>
    <row r="10" spans="1:12" ht="18" customHeight="1">
      <c r="A10" s="91" t="s">
        <v>73</v>
      </c>
      <c r="B10" s="191"/>
      <c r="C10" s="70" t="s">
        <v>75</v>
      </c>
      <c r="D10" s="70"/>
      <c r="E10" s="195">
        <v>0.5</v>
      </c>
      <c r="F10" s="77">
        <v>42200</v>
      </c>
      <c r="G10" s="77">
        <f>E10*F10</f>
        <v>21100</v>
      </c>
      <c r="H10" s="199"/>
      <c r="I10" s="156"/>
      <c r="J10" s="212"/>
      <c r="K10" s="156"/>
      <c r="L10" s="170"/>
    </row>
    <row r="11" spans="1:12" ht="18" customHeight="1">
      <c r="A11" s="118"/>
      <c r="B11" s="192"/>
      <c r="C11" s="70"/>
      <c r="D11" s="70"/>
      <c r="E11" s="195"/>
      <c r="F11" s="77"/>
      <c r="G11" s="77"/>
      <c r="H11" s="200"/>
      <c r="I11" s="156"/>
      <c r="J11" s="213"/>
      <c r="K11" s="156"/>
      <c r="L11" s="170"/>
    </row>
    <row r="12" spans="1:12" ht="18" customHeight="1">
      <c r="A12" s="91" t="s">
        <v>36</v>
      </c>
      <c r="B12" s="191"/>
      <c r="C12" s="70" t="s">
        <v>75</v>
      </c>
      <c r="D12" s="70"/>
      <c r="E12" s="195">
        <v>1</v>
      </c>
      <c r="F12" s="77">
        <v>32400</v>
      </c>
      <c r="G12" s="77">
        <f>E12*F12</f>
        <v>32400</v>
      </c>
      <c r="H12" s="199"/>
      <c r="I12" s="156"/>
      <c r="J12" s="209"/>
      <c r="K12" s="156"/>
      <c r="L12" s="170"/>
    </row>
    <row r="13" spans="1:12" ht="18" customHeight="1">
      <c r="A13" s="118"/>
      <c r="B13" s="192"/>
      <c r="C13" s="70"/>
      <c r="D13" s="70"/>
      <c r="E13" s="195"/>
      <c r="F13" s="77"/>
      <c r="G13" s="77"/>
      <c r="H13" s="200"/>
      <c r="I13" s="156"/>
      <c r="J13" s="209"/>
      <c r="K13" s="156"/>
      <c r="L13" s="170"/>
    </row>
    <row r="14" spans="1:12" ht="18" customHeight="1">
      <c r="A14" s="91" t="s">
        <v>155</v>
      </c>
      <c r="B14" s="191"/>
      <c r="C14" s="70"/>
      <c r="D14" s="70"/>
      <c r="E14" s="69"/>
      <c r="F14" s="77"/>
      <c r="G14" s="77"/>
      <c r="H14" s="91"/>
      <c r="I14" s="95"/>
      <c r="J14" s="95"/>
      <c r="K14" s="95"/>
      <c r="L14" s="104"/>
    </row>
    <row r="15" spans="1:12" ht="18" customHeight="1">
      <c r="A15" s="118"/>
      <c r="B15" s="192"/>
      <c r="C15" s="70"/>
      <c r="D15" s="70"/>
      <c r="E15" s="69"/>
      <c r="F15" s="77"/>
      <c r="G15" s="140"/>
      <c r="H15" s="203"/>
      <c r="I15" s="155"/>
      <c r="J15" s="96"/>
      <c r="K15" s="155"/>
      <c r="L15" s="174"/>
    </row>
    <row r="16" spans="1:12" ht="18" customHeight="1">
      <c r="A16" s="91" t="s">
        <v>80</v>
      </c>
      <c r="B16" s="191"/>
      <c r="C16" s="70" t="s">
        <v>75</v>
      </c>
      <c r="D16" s="70"/>
      <c r="E16" s="195">
        <v>0.5</v>
      </c>
      <c r="F16" s="77">
        <v>48000</v>
      </c>
      <c r="G16" s="77">
        <f>E16*F16</f>
        <v>24000</v>
      </c>
      <c r="H16" s="91"/>
      <c r="I16" s="95"/>
      <c r="J16" s="95"/>
      <c r="K16" s="95"/>
      <c r="L16" s="104"/>
    </row>
    <row r="17" spans="1:12" ht="18" customHeight="1">
      <c r="A17" s="118"/>
      <c r="B17" s="192"/>
      <c r="C17" s="70"/>
      <c r="D17" s="70"/>
      <c r="E17" s="195"/>
      <c r="F17" s="77"/>
      <c r="G17" s="77"/>
      <c r="H17" s="203"/>
      <c r="I17" s="155"/>
      <c r="J17" s="96"/>
      <c r="K17" s="155"/>
      <c r="L17" s="174"/>
    </row>
    <row r="18" spans="1:12" ht="18" customHeight="1">
      <c r="A18" s="91" t="s">
        <v>73</v>
      </c>
      <c r="B18" s="191"/>
      <c r="C18" s="70" t="s">
        <v>75</v>
      </c>
      <c r="D18" s="70"/>
      <c r="E18" s="195">
        <v>1.5</v>
      </c>
      <c r="F18" s="77">
        <v>42200</v>
      </c>
      <c r="G18" s="77">
        <f>E18*F18</f>
        <v>63300</v>
      </c>
      <c r="H18" s="91"/>
      <c r="I18" s="95"/>
      <c r="J18" s="95"/>
      <c r="K18" s="95"/>
      <c r="L18" s="104"/>
    </row>
    <row r="19" spans="1:12" ht="18" customHeight="1">
      <c r="A19" s="118"/>
      <c r="B19" s="192"/>
      <c r="C19" s="70"/>
      <c r="D19" s="70"/>
      <c r="E19" s="195"/>
      <c r="F19" s="77"/>
      <c r="G19" s="77"/>
      <c r="H19" s="203"/>
      <c r="I19" s="155"/>
      <c r="J19" s="96"/>
      <c r="K19" s="155"/>
      <c r="L19" s="174"/>
    </row>
    <row r="20" spans="1:12" ht="18" customHeight="1">
      <c r="A20" s="91" t="s">
        <v>36</v>
      </c>
      <c r="B20" s="191"/>
      <c r="C20" s="70" t="s">
        <v>75</v>
      </c>
      <c r="D20" s="70"/>
      <c r="E20" s="195">
        <v>2</v>
      </c>
      <c r="F20" s="77">
        <v>32400</v>
      </c>
      <c r="G20" s="77">
        <f>E20*F20</f>
        <v>64800</v>
      </c>
      <c r="H20" s="91"/>
      <c r="I20" s="95"/>
      <c r="J20" s="95"/>
      <c r="K20" s="95"/>
      <c r="L20" s="104"/>
    </row>
    <row r="21" spans="1:12" ht="18" customHeight="1">
      <c r="A21" s="118"/>
      <c r="B21" s="192"/>
      <c r="C21" s="70"/>
      <c r="D21" s="70"/>
      <c r="E21" s="195"/>
      <c r="F21" s="77"/>
      <c r="G21" s="77"/>
      <c r="H21" s="203"/>
      <c r="I21" s="155"/>
      <c r="J21" s="96"/>
      <c r="K21" s="155"/>
      <c r="L21" s="174"/>
    </row>
    <row r="22" spans="1:12" ht="18" customHeight="1">
      <c r="A22" s="91" t="s">
        <v>92</v>
      </c>
      <c r="B22" s="191"/>
      <c r="C22" s="70"/>
      <c r="D22" s="70"/>
      <c r="E22" s="69"/>
      <c r="F22" s="77"/>
      <c r="G22" s="77">
        <f>SUM(G10:G21)</f>
        <v>205600</v>
      </c>
      <c r="H22" s="91"/>
      <c r="I22" s="95"/>
      <c r="J22" s="95"/>
      <c r="K22" s="95"/>
      <c r="L22" s="104"/>
    </row>
    <row r="23" spans="1:12" ht="18" customHeight="1">
      <c r="A23" s="90"/>
      <c r="B23" s="124"/>
      <c r="C23" s="70"/>
      <c r="D23" s="70"/>
      <c r="E23" s="69"/>
      <c r="F23" s="77"/>
      <c r="G23" s="77"/>
      <c r="H23" s="203"/>
      <c r="I23" s="155"/>
      <c r="J23" s="96"/>
      <c r="K23" s="155"/>
      <c r="L23" s="174"/>
    </row>
    <row r="24" spans="1:12" ht="18" customHeight="1">
      <c r="A24" s="91"/>
      <c r="B24" s="191"/>
      <c r="C24" s="70"/>
      <c r="D24" s="70"/>
      <c r="E24" s="69"/>
      <c r="F24" s="77"/>
      <c r="G24" s="77"/>
      <c r="H24" s="91"/>
      <c r="I24" s="95"/>
      <c r="J24" s="95"/>
      <c r="K24" s="95"/>
      <c r="L24" s="104"/>
    </row>
    <row r="25" spans="1:12" ht="18" customHeight="1">
      <c r="A25" s="118"/>
      <c r="B25" s="192"/>
      <c r="C25" s="70"/>
      <c r="D25" s="70"/>
      <c r="E25" s="69"/>
      <c r="F25" s="77"/>
      <c r="G25" s="140"/>
      <c r="H25" s="203"/>
      <c r="I25" s="155"/>
      <c r="J25" s="96"/>
      <c r="K25" s="155"/>
      <c r="L25" s="174"/>
    </row>
    <row r="26" spans="1:12" ht="18" customHeight="1">
      <c r="A26" s="91"/>
      <c r="B26" s="191"/>
      <c r="C26" s="70"/>
      <c r="D26" s="70"/>
      <c r="E26" s="69"/>
      <c r="F26" s="77"/>
      <c r="G26" s="77"/>
      <c r="H26" s="91"/>
      <c r="I26" s="95"/>
      <c r="J26" s="95"/>
      <c r="K26" s="95"/>
      <c r="L26" s="104"/>
    </row>
    <row r="27" spans="1:12" ht="18" customHeight="1">
      <c r="A27" s="118"/>
      <c r="B27" s="192"/>
      <c r="C27" s="70"/>
      <c r="D27" s="70"/>
      <c r="E27" s="69"/>
      <c r="F27" s="77"/>
      <c r="G27" s="140"/>
      <c r="H27" s="203"/>
      <c r="I27" s="155"/>
      <c r="J27" s="96"/>
      <c r="K27" s="155"/>
      <c r="L27" s="174"/>
    </row>
    <row r="28" spans="1:12" ht="18" customHeight="1">
      <c r="A28" s="91"/>
      <c r="B28" s="191"/>
      <c r="C28" s="70"/>
      <c r="D28" s="70"/>
      <c r="E28" s="69"/>
      <c r="F28" s="77"/>
      <c r="G28" s="77"/>
      <c r="H28" s="91"/>
      <c r="I28" s="95"/>
      <c r="J28" s="95"/>
      <c r="K28" s="95"/>
      <c r="L28" s="104"/>
    </row>
    <row r="29" spans="1:12" ht="18" customHeight="1">
      <c r="A29" s="118"/>
      <c r="B29" s="192"/>
      <c r="C29" s="70"/>
      <c r="D29" s="70"/>
      <c r="E29" s="69"/>
      <c r="F29" s="77"/>
      <c r="G29" s="140"/>
      <c r="H29" s="203"/>
      <c r="I29" s="155"/>
      <c r="J29" s="96"/>
      <c r="K29" s="155"/>
      <c r="L29" s="174"/>
    </row>
    <row r="30" spans="1:12" ht="18" customHeight="1">
      <c r="A30" s="91"/>
      <c r="B30" s="191"/>
      <c r="C30" s="70"/>
      <c r="D30" s="70"/>
      <c r="E30" s="69"/>
      <c r="F30" s="77"/>
      <c r="G30" s="77"/>
      <c r="H30" s="91"/>
      <c r="I30" s="95"/>
      <c r="J30" s="95"/>
      <c r="K30" s="95"/>
      <c r="L30" s="104"/>
    </row>
    <row r="31" spans="1:12" ht="18" customHeight="1">
      <c r="A31" s="118"/>
      <c r="B31" s="192"/>
      <c r="C31" s="70"/>
      <c r="D31" s="70"/>
      <c r="E31" s="69"/>
      <c r="F31" s="77"/>
      <c r="G31" s="77"/>
      <c r="H31" s="203"/>
      <c r="I31" s="155"/>
      <c r="J31" s="96"/>
      <c r="K31" s="155"/>
      <c r="L31" s="174"/>
    </row>
    <row r="32" spans="1:12" ht="18" customHeight="1">
      <c r="A32" s="91"/>
      <c r="B32" s="191"/>
      <c r="C32" s="70"/>
      <c r="D32" s="70"/>
      <c r="E32" s="69"/>
      <c r="F32" s="77"/>
      <c r="G32" s="77"/>
      <c r="H32" s="91"/>
      <c r="I32" s="95"/>
      <c r="J32" s="95"/>
      <c r="K32" s="95"/>
      <c r="L32" s="104"/>
    </row>
    <row r="33" spans="1:12" ht="18" customHeight="1">
      <c r="A33" s="118"/>
      <c r="B33" s="192"/>
      <c r="C33" s="70"/>
      <c r="D33" s="70"/>
      <c r="E33" s="69"/>
      <c r="F33" s="77"/>
      <c r="G33" s="77"/>
      <c r="H33" s="203"/>
      <c r="I33" s="155"/>
      <c r="J33" s="96"/>
      <c r="K33" s="155"/>
      <c r="L33" s="174"/>
    </row>
    <row r="35" spans="1:12" ht="27.75" customHeight="1">
      <c r="A35" s="61" t="s">
        <v>67</v>
      </c>
      <c r="B35" s="61"/>
      <c r="C35" s="61"/>
      <c r="D35" s="61"/>
      <c r="E35" s="61"/>
      <c r="F35" s="61"/>
      <c r="G35" s="61"/>
      <c r="H35" s="198" t="s">
        <v>148</v>
      </c>
      <c r="I35" s="198">
        <v>2</v>
      </c>
      <c r="J35" s="198" t="s">
        <v>70</v>
      </c>
      <c r="K35" s="53"/>
      <c r="L35" s="53"/>
    </row>
    <row r="36" spans="1:12">
      <c r="L36" s="101"/>
    </row>
    <row r="37" spans="1:12" ht="18" customHeight="1">
      <c r="A37" s="187" t="s">
        <v>16</v>
      </c>
      <c r="B37" s="189"/>
      <c r="C37" s="62" t="s">
        <v>34</v>
      </c>
      <c r="D37" s="62"/>
      <c r="E37" s="62" t="s">
        <v>23</v>
      </c>
      <c r="F37" s="62" t="s">
        <v>32</v>
      </c>
      <c r="G37" s="62" t="s">
        <v>31</v>
      </c>
      <c r="H37" s="83" t="s">
        <v>11</v>
      </c>
      <c r="I37" s="78"/>
      <c r="J37" s="78"/>
      <c r="K37" s="78"/>
      <c r="L37" s="102"/>
    </row>
    <row r="38" spans="1:12" ht="18" customHeight="1">
      <c r="A38" s="188"/>
      <c r="B38" s="190"/>
      <c r="C38" s="62"/>
      <c r="D38" s="62"/>
      <c r="E38" s="62"/>
      <c r="F38" s="62"/>
      <c r="G38" s="62"/>
      <c r="H38" s="84"/>
      <c r="I38" s="94"/>
      <c r="J38" s="94"/>
      <c r="K38" s="94"/>
      <c r="L38" s="103"/>
    </row>
    <row r="39" spans="1:12" ht="18" customHeight="1">
      <c r="A39" s="91" t="s">
        <v>156</v>
      </c>
      <c r="B39" s="191"/>
      <c r="C39" s="70" t="s">
        <v>45</v>
      </c>
      <c r="D39" s="70"/>
      <c r="E39" s="69">
        <v>1</v>
      </c>
      <c r="F39" s="77"/>
      <c r="G39" s="77"/>
      <c r="H39" s="144"/>
      <c r="I39" s="156"/>
      <c r="J39" s="167"/>
      <c r="K39" s="156"/>
      <c r="L39" s="170"/>
    </row>
    <row r="40" spans="1:12" ht="18" customHeight="1">
      <c r="A40" s="118" t="s">
        <v>157</v>
      </c>
      <c r="B40" s="192"/>
      <c r="C40" s="70"/>
      <c r="D40" s="70"/>
      <c r="E40" s="69"/>
      <c r="F40" s="77"/>
      <c r="G40" s="77"/>
      <c r="H40" s="145"/>
      <c r="I40" s="156"/>
      <c r="J40" s="168"/>
      <c r="K40" s="156"/>
      <c r="L40" s="170"/>
    </row>
    <row r="41" spans="1:12" ht="18" customHeight="1">
      <c r="A41" s="91" t="s">
        <v>154</v>
      </c>
      <c r="B41" s="191"/>
      <c r="C41" s="70"/>
      <c r="D41" s="70"/>
      <c r="E41" s="196"/>
      <c r="F41" s="77"/>
      <c r="G41" s="77"/>
      <c r="H41" s="199"/>
      <c r="I41" s="156"/>
      <c r="J41" s="209"/>
      <c r="K41" s="156"/>
      <c r="L41" s="170"/>
    </row>
    <row r="42" spans="1:12" ht="18" customHeight="1">
      <c r="A42" s="118"/>
      <c r="B42" s="192"/>
      <c r="C42" s="70"/>
      <c r="D42" s="70"/>
      <c r="E42" s="197"/>
      <c r="F42" s="77"/>
      <c r="G42" s="77"/>
      <c r="H42" s="200"/>
      <c r="I42" s="156"/>
      <c r="J42" s="209"/>
      <c r="K42" s="156"/>
      <c r="L42" s="170"/>
    </row>
    <row r="43" spans="1:12" ht="18" customHeight="1">
      <c r="A43" s="91" t="s">
        <v>73</v>
      </c>
      <c r="B43" s="191"/>
      <c r="C43" s="70" t="s">
        <v>75</v>
      </c>
      <c r="D43" s="70"/>
      <c r="E43" s="195">
        <v>1</v>
      </c>
      <c r="F43" s="77">
        <v>42200</v>
      </c>
      <c r="G43" s="77">
        <f>E43*F43</f>
        <v>42200</v>
      </c>
      <c r="H43" s="199"/>
      <c r="I43" s="156"/>
      <c r="J43" s="212"/>
      <c r="K43" s="156"/>
      <c r="L43" s="170"/>
    </row>
    <row r="44" spans="1:12" ht="18" customHeight="1">
      <c r="A44" s="118"/>
      <c r="B44" s="192"/>
      <c r="C44" s="70"/>
      <c r="D44" s="70"/>
      <c r="E44" s="195"/>
      <c r="F44" s="77"/>
      <c r="G44" s="77"/>
      <c r="H44" s="200"/>
      <c r="I44" s="156"/>
      <c r="J44" s="213"/>
      <c r="K44" s="156"/>
      <c r="L44" s="170"/>
    </row>
    <row r="45" spans="1:12" ht="18" customHeight="1">
      <c r="A45" s="91" t="s">
        <v>155</v>
      </c>
      <c r="B45" s="191"/>
      <c r="C45" s="70"/>
      <c r="D45" s="70"/>
      <c r="E45" s="69"/>
      <c r="F45" s="77"/>
      <c r="G45" s="77"/>
      <c r="H45" s="91"/>
      <c r="I45" s="95"/>
      <c r="J45" s="95"/>
      <c r="K45" s="95"/>
      <c r="L45" s="104"/>
    </row>
    <row r="46" spans="1:12" ht="18" customHeight="1">
      <c r="A46" s="118"/>
      <c r="B46" s="192"/>
      <c r="C46" s="70"/>
      <c r="D46" s="70"/>
      <c r="E46" s="69"/>
      <c r="F46" s="77"/>
      <c r="G46" s="140"/>
      <c r="H46" s="203"/>
      <c r="I46" s="155"/>
      <c r="J46" s="96"/>
      <c r="K46" s="155"/>
      <c r="L46" s="174"/>
    </row>
    <row r="47" spans="1:12" ht="18" customHeight="1">
      <c r="A47" s="91" t="s">
        <v>73</v>
      </c>
      <c r="B47" s="191"/>
      <c r="C47" s="70" t="s">
        <v>75</v>
      </c>
      <c r="D47" s="70"/>
      <c r="E47" s="195">
        <v>1.5</v>
      </c>
      <c r="F47" s="77">
        <v>42200</v>
      </c>
      <c r="G47" s="77">
        <f>E47*F47</f>
        <v>63300</v>
      </c>
      <c r="H47" s="91"/>
      <c r="I47" s="95"/>
      <c r="J47" s="95"/>
      <c r="K47" s="95"/>
      <c r="L47" s="104"/>
    </row>
    <row r="48" spans="1:12" ht="18" customHeight="1">
      <c r="A48" s="118"/>
      <c r="B48" s="192"/>
      <c r="C48" s="70"/>
      <c r="D48" s="70"/>
      <c r="E48" s="195"/>
      <c r="F48" s="77"/>
      <c r="G48" s="77"/>
      <c r="H48" s="203"/>
      <c r="I48" s="155"/>
      <c r="J48" s="96"/>
      <c r="K48" s="155"/>
      <c r="L48" s="174"/>
    </row>
    <row r="49" spans="1:12" ht="18" customHeight="1">
      <c r="A49" s="91" t="s">
        <v>36</v>
      </c>
      <c r="B49" s="220"/>
      <c r="C49" s="204" t="s">
        <v>75</v>
      </c>
      <c r="D49" s="223"/>
      <c r="E49" s="196">
        <v>1.5</v>
      </c>
      <c r="F49" s="231">
        <v>32400</v>
      </c>
      <c r="G49" s="231">
        <f>E49*F49</f>
        <v>48600</v>
      </c>
      <c r="H49" s="91"/>
      <c r="I49" s="95"/>
      <c r="J49" s="95"/>
      <c r="K49" s="95"/>
      <c r="L49" s="104"/>
    </row>
    <row r="50" spans="1:12" ht="18" customHeight="1">
      <c r="A50" s="92"/>
      <c r="B50" s="221"/>
      <c r="C50" s="222"/>
      <c r="D50" s="224"/>
      <c r="E50" s="197"/>
      <c r="F50" s="232"/>
      <c r="G50" s="232"/>
      <c r="H50" s="203"/>
      <c r="I50" s="155"/>
      <c r="J50" s="96"/>
      <c r="K50" s="155"/>
      <c r="L50" s="174"/>
    </row>
    <row r="51" spans="1:12" ht="18" customHeight="1">
      <c r="A51" s="91" t="s">
        <v>92</v>
      </c>
      <c r="B51" s="191"/>
      <c r="C51" s="70"/>
      <c r="D51" s="70"/>
      <c r="E51" s="69"/>
      <c r="F51" s="77"/>
      <c r="G51" s="77">
        <f>SUM(G43:G50)</f>
        <v>154100</v>
      </c>
      <c r="H51" s="91"/>
      <c r="I51" s="95"/>
      <c r="J51" s="95"/>
      <c r="K51" s="95"/>
      <c r="L51" s="104"/>
    </row>
    <row r="52" spans="1:12" ht="18" customHeight="1">
      <c r="A52" s="90"/>
      <c r="B52" s="124"/>
      <c r="C52" s="70"/>
      <c r="D52" s="70"/>
      <c r="E52" s="69"/>
      <c r="F52" s="77"/>
      <c r="G52" s="77"/>
      <c r="H52" s="203"/>
      <c r="I52" s="155"/>
      <c r="J52" s="96"/>
      <c r="K52" s="155"/>
      <c r="L52" s="174"/>
    </row>
    <row r="53" spans="1:12" ht="18" customHeight="1">
      <c r="A53" s="91"/>
      <c r="B53" s="191"/>
      <c r="C53" s="70"/>
      <c r="D53" s="70"/>
      <c r="E53" s="69"/>
      <c r="F53" s="77"/>
      <c r="G53" s="77"/>
      <c r="H53" s="91"/>
      <c r="I53" s="95"/>
      <c r="J53" s="95"/>
      <c r="K53" s="95"/>
      <c r="L53" s="104"/>
    </row>
    <row r="54" spans="1:12" ht="18" customHeight="1">
      <c r="A54" s="118"/>
      <c r="B54" s="192"/>
      <c r="C54" s="70"/>
      <c r="D54" s="70"/>
      <c r="E54" s="69"/>
      <c r="F54" s="77"/>
      <c r="G54" s="140"/>
      <c r="H54" s="203"/>
      <c r="I54" s="155"/>
      <c r="J54" s="96"/>
      <c r="K54" s="155"/>
      <c r="L54" s="174"/>
    </row>
    <row r="55" spans="1:12" ht="18" customHeight="1">
      <c r="A55" s="91"/>
      <c r="B55" s="191"/>
      <c r="C55" s="70"/>
      <c r="D55" s="70"/>
      <c r="E55" s="69"/>
      <c r="F55" s="77"/>
      <c r="G55" s="77"/>
      <c r="H55" s="91"/>
      <c r="I55" s="95"/>
      <c r="J55" s="95"/>
      <c r="K55" s="95"/>
      <c r="L55" s="104"/>
    </row>
    <row r="56" spans="1:12" ht="18" customHeight="1">
      <c r="A56" s="118"/>
      <c r="B56" s="192"/>
      <c r="C56" s="70"/>
      <c r="D56" s="70"/>
      <c r="E56" s="69"/>
      <c r="F56" s="77"/>
      <c r="G56" s="140"/>
      <c r="H56" s="203"/>
      <c r="I56" s="155"/>
      <c r="J56" s="96"/>
      <c r="K56" s="155"/>
      <c r="L56" s="174"/>
    </row>
    <row r="57" spans="1:12" ht="18" customHeight="1">
      <c r="A57" s="91"/>
      <c r="B57" s="191"/>
      <c r="C57" s="70"/>
      <c r="D57" s="70"/>
      <c r="E57" s="69"/>
      <c r="F57" s="77"/>
      <c r="G57" s="77"/>
      <c r="H57" s="91"/>
      <c r="I57" s="95"/>
      <c r="J57" s="95"/>
      <c r="K57" s="95"/>
      <c r="L57" s="104"/>
    </row>
    <row r="58" spans="1:12" ht="18" customHeight="1">
      <c r="A58" s="118"/>
      <c r="B58" s="192"/>
      <c r="C58" s="70"/>
      <c r="D58" s="70"/>
      <c r="E58" s="69"/>
      <c r="F58" s="77"/>
      <c r="G58" s="140"/>
      <c r="H58" s="203"/>
      <c r="I58" s="155"/>
      <c r="J58" s="96"/>
      <c r="K58" s="155"/>
      <c r="L58" s="174"/>
    </row>
    <row r="59" spans="1:12" ht="18" customHeight="1">
      <c r="A59" s="91"/>
      <c r="B59" s="191"/>
      <c r="C59" s="70"/>
      <c r="D59" s="70"/>
      <c r="E59" s="69"/>
      <c r="F59" s="77"/>
      <c r="G59" s="77"/>
      <c r="H59" s="91"/>
      <c r="I59" s="95"/>
      <c r="J59" s="95"/>
      <c r="K59" s="95"/>
      <c r="L59" s="104"/>
    </row>
    <row r="60" spans="1:12" ht="18" customHeight="1">
      <c r="A60" s="118"/>
      <c r="B60" s="192"/>
      <c r="C60" s="70"/>
      <c r="D60" s="70"/>
      <c r="E60" s="69"/>
      <c r="F60" s="77"/>
      <c r="G60" s="140"/>
      <c r="H60" s="203"/>
      <c r="I60" s="155"/>
      <c r="J60" s="96"/>
      <c r="K60" s="155"/>
      <c r="L60" s="174"/>
    </row>
    <row r="61" spans="1:12" ht="18" customHeight="1">
      <c r="A61" s="91"/>
      <c r="B61" s="191"/>
      <c r="C61" s="70"/>
      <c r="D61" s="70"/>
      <c r="E61" s="69"/>
      <c r="F61" s="77"/>
      <c r="G61" s="77"/>
      <c r="H61" s="91"/>
      <c r="I61" s="95"/>
      <c r="J61" s="95"/>
      <c r="K61" s="95"/>
      <c r="L61" s="104"/>
    </row>
    <row r="62" spans="1:12" ht="18" customHeight="1">
      <c r="A62" s="118"/>
      <c r="B62" s="192"/>
      <c r="C62" s="70"/>
      <c r="D62" s="70"/>
      <c r="E62" s="69"/>
      <c r="F62" s="77"/>
      <c r="G62" s="140"/>
      <c r="H62" s="203"/>
      <c r="I62" s="155"/>
      <c r="J62" s="96"/>
      <c r="K62" s="155"/>
      <c r="L62" s="174"/>
    </row>
    <row r="63" spans="1:12" ht="18" customHeight="1">
      <c r="A63" s="91"/>
      <c r="B63" s="191"/>
      <c r="C63" s="70"/>
      <c r="D63" s="70"/>
      <c r="E63" s="69"/>
      <c r="F63" s="77"/>
      <c r="G63" s="77"/>
      <c r="H63" s="91"/>
      <c r="I63" s="95"/>
      <c r="J63" s="95"/>
      <c r="K63" s="95"/>
      <c r="L63" s="104"/>
    </row>
    <row r="64" spans="1:12" ht="18" customHeight="1">
      <c r="A64" s="118"/>
      <c r="B64" s="192"/>
      <c r="C64" s="70"/>
      <c r="D64" s="70"/>
      <c r="E64" s="69"/>
      <c r="F64" s="77"/>
      <c r="G64" s="77"/>
      <c r="H64" s="203"/>
      <c r="I64" s="155"/>
      <c r="J64" s="96"/>
      <c r="K64" s="155"/>
      <c r="L64" s="174"/>
    </row>
    <row r="65" spans="1:12" ht="18" customHeight="1">
      <c r="A65" s="91"/>
      <c r="B65" s="191"/>
      <c r="C65" s="70"/>
      <c r="D65" s="70"/>
      <c r="E65" s="69"/>
      <c r="F65" s="77"/>
      <c r="G65" s="77"/>
      <c r="H65" s="91"/>
      <c r="I65" s="95"/>
      <c r="J65" s="95"/>
      <c r="K65" s="95"/>
      <c r="L65" s="104"/>
    </row>
    <row r="66" spans="1:12" ht="18" customHeight="1">
      <c r="A66" s="118"/>
      <c r="B66" s="192"/>
      <c r="C66" s="70"/>
      <c r="D66" s="70"/>
      <c r="E66" s="69"/>
      <c r="F66" s="77"/>
      <c r="G66" s="77"/>
      <c r="H66" s="203"/>
      <c r="I66" s="155"/>
      <c r="J66" s="96"/>
      <c r="K66" s="155"/>
      <c r="L66" s="174"/>
    </row>
    <row r="68" spans="1:12" ht="27.75" customHeight="1">
      <c r="A68" s="61" t="s">
        <v>67</v>
      </c>
      <c r="B68" s="61"/>
      <c r="C68" s="61"/>
      <c r="D68" s="61"/>
      <c r="E68" s="61"/>
      <c r="F68" s="61"/>
      <c r="G68" s="61"/>
      <c r="H68" s="198" t="s">
        <v>148</v>
      </c>
      <c r="I68" s="198">
        <v>3</v>
      </c>
      <c r="J68" s="198" t="s">
        <v>70</v>
      </c>
      <c r="K68" s="53"/>
      <c r="L68" s="53"/>
    </row>
    <row r="69" spans="1:12">
      <c r="L69" s="101"/>
    </row>
    <row r="70" spans="1:12" ht="18" customHeight="1">
      <c r="A70" s="187" t="s">
        <v>16</v>
      </c>
      <c r="B70" s="189"/>
      <c r="C70" s="62" t="s">
        <v>34</v>
      </c>
      <c r="D70" s="62"/>
      <c r="E70" s="62" t="s">
        <v>23</v>
      </c>
      <c r="F70" s="62" t="s">
        <v>32</v>
      </c>
      <c r="G70" s="62" t="s">
        <v>31</v>
      </c>
      <c r="H70" s="83" t="s">
        <v>11</v>
      </c>
      <c r="I70" s="78"/>
      <c r="J70" s="78"/>
      <c r="K70" s="78"/>
      <c r="L70" s="102"/>
    </row>
    <row r="71" spans="1:12" ht="18" customHeight="1">
      <c r="A71" s="188"/>
      <c r="B71" s="190"/>
      <c r="C71" s="62"/>
      <c r="D71" s="62"/>
      <c r="E71" s="62"/>
      <c r="F71" s="62"/>
      <c r="G71" s="62"/>
      <c r="H71" s="84"/>
      <c r="I71" s="94"/>
      <c r="J71" s="94"/>
      <c r="K71" s="94"/>
      <c r="L71" s="103"/>
    </row>
    <row r="72" spans="1:12" ht="18" customHeight="1">
      <c r="A72" s="91" t="s">
        <v>158</v>
      </c>
      <c r="B72" s="191"/>
      <c r="C72" s="70" t="s">
        <v>159</v>
      </c>
      <c r="D72" s="70"/>
      <c r="E72" s="69">
        <v>1</v>
      </c>
      <c r="F72" s="77"/>
      <c r="G72" s="77"/>
      <c r="H72" s="199"/>
      <c r="I72" s="156"/>
      <c r="J72" s="209"/>
      <c r="K72" s="156"/>
      <c r="L72" s="170"/>
    </row>
    <row r="73" spans="1:12" ht="18" customHeight="1">
      <c r="A73" s="118" t="s">
        <v>9</v>
      </c>
      <c r="B73" s="192"/>
      <c r="C73" s="70"/>
      <c r="D73" s="70"/>
      <c r="E73" s="69"/>
      <c r="F73" s="77"/>
      <c r="G73" s="77"/>
      <c r="H73" s="200"/>
      <c r="I73" s="156"/>
      <c r="J73" s="209"/>
      <c r="K73" s="156"/>
      <c r="L73" s="170"/>
    </row>
    <row r="74" spans="1:12" ht="18" customHeight="1">
      <c r="A74" s="91" t="s">
        <v>154</v>
      </c>
      <c r="B74" s="191"/>
      <c r="C74" s="70"/>
      <c r="D74" s="70"/>
      <c r="E74" s="196"/>
      <c r="F74" s="77"/>
      <c r="G74" s="77"/>
      <c r="H74" s="199"/>
      <c r="I74" s="156"/>
      <c r="J74" s="209"/>
      <c r="K74" s="156"/>
      <c r="L74" s="170"/>
    </row>
    <row r="75" spans="1:12" ht="18" customHeight="1">
      <c r="A75" s="118"/>
      <c r="B75" s="192"/>
      <c r="C75" s="70"/>
      <c r="D75" s="70"/>
      <c r="E75" s="197"/>
      <c r="F75" s="77"/>
      <c r="G75" s="77"/>
      <c r="H75" s="200"/>
      <c r="I75" s="156"/>
      <c r="J75" s="209"/>
      <c r="K75" s="156"/>
      <c r="L75" s="170"/>
    </row>
    <row r="76" spans="1:12" ht="18" customHeight="1">
      <c r="A76" s="91" t="s">
        <v>73</v>
      </c>
      <c r="B76" s="191"/>
      <c r="C76" s="70" t="s">
        <v>75</v>
      </c>
      <c r="D76" s="70"/>
      <c r="E76" s="195">
        <v>0.5</v>
      </c>
      <c r="F76" s="77">
        <v>42200</v>
      </c>
      <c r="G76" s="77">
        <f>E76*F76</f>
        <v>21100</v>
      </c>
      <c r="H76" s="199"/>
      <c r="I76" s="156"/>
      <c r="J76" s="212"/>
      <c r="K76" s="156"/>
      <c r="L76" s="170"/>
    </row>
    <row r="77" spans="1:12" ht="18" customHeight="1">
      <c r="A77" s="118"/>
      <c r="B77" s="192"/>
      <c r="C77" s="70"/>
      <c r="D77" s="70"/>
      <c r="E77" s="195"/>
      <c r="F77" s="77"/>
      <c r="G77" s="77"/>
      <c r="H77" s="200"/>
      <c r="I77" s="156"/>
      <c r="J77" s="213"/>
      <c r="K77" s="156"/>
      <c r="L77" s="170"/>
    </row>
    <row r="78" spans="1:12" ht="18" customHeight="1">
      <c r="A78" s="91" t="s">
        <v>155</v>
      </c>
      <c r="B78" s="191"/>
      <c r="C78" s="70"/>
      <c r="D78" s="70"/>
      <c r="E78" s="69"/>
      <c r="F78" s="77"/>
      <c r="G78" s="77"/>
      <c r="H78" s="91"/>
      <c r="I78" s="95"/>
      <c r="J78" s="95"/>
      <c r="K78" s="95"/>
      <c r="L78" s="104"/>
    </row>
    <row r="79" spans="1:12" ht="18" customHeight="1">
      <c r="A79" s="118"/>
      <c r="B79" s="192"/>
      <c r="C79" s="70"/>
      <c r="D79" s="70"/>
      <c r="E79" s="69"/>
      <c r="F79" s="77"/>
      <c r="G79" s="140"/>
      <c r="H79" s="203"/>
      <c r="I79" s="155"/>
      <c r="J79" s="96"/>
      <c r="K79" s="155"/>
      <c r="L79" s="174"/>
    </row>
    <row r="80" spans="1:12" ht="18" customHeight="1">
      <c r="A80" s="91" t="s">
        <v>73</v>
      </c>
      <c r="B80" s="191"/>
      <c r="C80" s="70" t="s">
        <v>75</v>
      </c>
      <c r="D80" s="70"/>
      <c r="E80" s="195">
        <v>0.5</v>
      </c>
      <c r="F80" s="77">
        <v>42200</v>
      </c>
      <c r="G80" s="77">
        <f>E80*F80</f>
        <v>21100</v>
      </c>
      <c r="H80" s="91"/>
      <c r="I80" s="95"/>
      <c r="J80" s="95"/>
      <c r="K80" s="95"/>
      <c r="L80" s="104"/>
    </row>
    <row r="81" spans="1:12" ht="18" customHeight="1">
      <c r="A81" s="118"/>
      <c r="B81" s="192"/>
      <c r="C81" s="70"/>
      <c r="D81" s="70"/>
      <c r="E81" s="195"/>
      <c r="F81" s="77"/>
      <c r="G81" s="77"/>
      <c r="H81" s="203"/>
      <c r="I81" s="155"/>
      <c r="J81" s="96"/>
      <c r="K81" s="155"/>
      <c r="L81" s="174"/>
    </row>
    <row r="82" spans="1:12" ht="18" customHeight="1">
      <c r="A82" s="91" t="s">
        <v>36</v>
      </c>
      <c r="B82" s="220"/>
      <c r="C82" s="204" t="s">
        <v>75</v>
      </c>
      <c r="D82" s="223"/>
      <c r="E82" s="196">
        <v>1</v>
      </c>
      <c r="F82" s="231">
        <v>32400</v>
      </c>
      <c r="G82" s="231">
        <f>E82*F82</f>
        <v>32400</v>
      </c>
      <c r="H82" s="91"/>
      <c r="I82" s="95"/>
      <c r="J82" s="95"/>
      <c r="K82" s="95"/>
      <c r="L82" s="104"/>
    </row>
    <row r="83" spans="1:12" ht="18" customHeight="1">
      <c r="A83" s="92"/>
      <c r="B83" s="221"/>
      <c r="C83" s="222"/>
      <c r="D83" s="224"/>
      <c r="E83" s="197"/>
      <c r="F83" s="232"/>
      <c r="G83" s="232"/>
      <c r="H83" s="203"/>
      <c r="I83" s="155"/>
      <c r="J83" s="96"/>
      <c r="K83" s="155"/>
      <c r="L83" s="174"/>
    </row>
    <row r="84" spans="1:12" ht="18" customHeight="1">
      <c r="A84" s="91" t="s">
        <v>92</v>
      </c>
      <c r="B84" s="191"/>
      <c r="C84" s="70"/>
      <c r="D84" s="70"/>
      <c r="E84" s="69"/>
      <c r="F84" s="77"/>
      <c r="G84" s="77">
        <f>SUM(G76:G83)</f>
        <v>74600</v>
      </c>
      <c r="H84" s="91"/>
      <c r="I84" s="95"/>
      <c r="J84" s="95"/>
      <c r="K84" s="95"/>
      <c r="L84" s="104"/>
    </row>
    <row r="85" spans="1:12" ht="18" customHeight="1">
      <c r="A85" s="90"/>
      <c r="B85" s="124"/>
      <c r="C85" s="70"/>
      <c r="D85" s="70"/>
      <c r="E85" s="69"/>
      <c r="F85" s="77"/>
      <c r="G85" s="77"/>
      <c r="H85" s="203"/>
      <c r="I85" s="155"/>
      <c r="J85" s="96"/>
      <c r="K85" s="155"/>
      <c r="L85" s="174"/>
    </row>
    <row r="86" spans="1:12" ht="18" customHeight="1">
      <c r="A86" s="91"/>
      <c r="B86" s="191"/>
      <c r="C86" s="70"/>
      <c r="D86" s="70"/>
      <c r="E86" s="77"/>
      <c r="F86" s="77"/>
      <c r="G86" s="77"/>
      <c r="H86" s="91"/>
      <c r="I86" s="95"/>
      <c r="J86" s="95"/>
      <c r="K86" s="95"/>
      <c r="L86" s="104"/>
    </row>
    <row r="87" spans="1:12" ht="18" customHeight="1">
      <c r="A87" s="118"/>
      <c r="B87" s="192"/>
      <c r="C87" s="70"/>
      <c r="D87" s="70"/>
      <c r="E87" s="77"/>
      <c r="F87" s="77"/>
      <c r="G87" s="77"/>
      <c r="H87" s="203"/>
      <c r="I87" s="155"/>
      <c r="J87" s="96"/>
      <c r="K87" s="155"/>
      <c r="L87" s="174"/>
    </row>
    <row r="88" spans="1:12" ht="18" customHeight="1">
      <c r="A88" s="91"/>
      <c r="B88" s="191"/>
      <c r="C88" s="70"/>
      <c r="D88" s="70"/>
      <c r="E88" s="69"/>
      <c r="F88" s="77"/>
      <c r="G88" s="77"/>
      <c r="H88" s="91"/>
      <c r="I88" s="95"/>
      <c r="J88" s="95"/>
      <c r="K88" s="95"/>
      <c r="L88" s="104"/>
    </row>
    <row r="89" spans="1:12" ht="18" customHeight="1">
      <c r="A89" s="118"/>
      <c r="B89" s="192"/>
      <c r="C89" s="70"/>
      <c r="D89" s="70"/>
      <c r="E89" s="69"/>
      <c r="F89" s="77"/>
      <c r="G89" s="77"/>
      <c r="H89" s="203"/>
      <c r="I89" s="155"/>
      <c r="J89" s="96"/>
      <c r="K89" s="155"/>
      <c r="L89" s="174"/>
    </row>
    <row r="90" spans="1:12" ht="18" customHeight="1">
      <c r="A90" s="91"/>
      <c r="B90" s="191"/>
      <c r="C90" s="70"/>
      <c r="D90" s="70"/>
      <c r="E90" s="69"/>
      <c r="F90" s="77"/>
      <c r="G90" s="77"/>
      <c r="H90" s="91"/>
      <c r="I90" s="95"/>
      <c r="J90" s="95"/>
      <c r="K90" s="95"/>
      <c r="L90" s="104"/>
    </row>
    <row r="91" spans="1:12" ht="18" customHeight="1">
      <c r="A91" s="118"/>
      <c r="B91" s="192"/>
      <c r="C91" s="70"/>
      <c r="D91" s="70"/>
      <c r="E91" s="69"/>
      <c r="F91" s="77"/>
      <c r="G91" s="140"/>
      <c r="H91" s="203"/>
      <c r="I91" s="155"/>
      <c r="J91" s="96"/>
      <c r="K91" s="155"/>
      <c r="L91" s="174"/>
    </row>
    <row r="92" spans="1:12" ht="18" customHeight="1">
      <c r="A92" s="91"/>
      <c r="B92" s="191"/>
      <c r="C92" s="70"/>
      <c r="D92" s="70"/>
      <c r="E92" s="69"/>
      <c r="F92" s="77"/>
      <c r="G92" s="77"/>
      <c r="H92" s="91"/>
      <c r="I92" s="95"/>
      <c r="J92" s="95"/>
      <c r="K92" s="95"/>
      <c r="L92" s="104"/>
    </row>
    <row r="93" spans="1:12" ht="18" customHeight="1">
      <c r="A93" s="118"/>
      <c r="B93" s="192"/>
      <c r="C93" s="70"/>
      <c r="D93" s="70"/>
      <c r="E93" s="69"/>
      <c r="F93" s="77"/>
      <c r="G93" s="140"/>
      <c r="H93" s="203"/>
      <c r="I93" s="155"/>
      <c r="J93" s="96"/>
      <c r="K93" s="155"/>
      <c r="L93" s="174"/>
    </row>
    <row r="94" spans="1:12" ht="18" customHeight="1">
      <c r="A94" s="91"/>
      <c r="B94" s="191"/>
      <c r="C94" s="70"/>
      <c r="D94" s="70"/>
      <c r="E94" s="69"/>
      <c r="F94" s="77"/>
      <c r="G94" s="77"/>
      <c r="H94" s="91"/>
      <c r="I94" s="95"/>
      <c r="J94" s="95"/>
      <c r="K94" s="95"/>
      <c r="L94" s="104"/>
    </row>
    <row r="95" spans="1:12" ht="18" customHeight="1">
      <c r="A95" s="118"/>
      <c r="B95" s="192"/>
      <c r="C95" s="70"/>
      <c r="D95" s="70"/>
      <c r="E95" s="69"/>
      <c r="F95" s="77"/>
      <c r="G95" s="140"/>
      <c r="H95" s="203"/>
      <c r="I95" s="155"/>
      <c r="J95" s="96"/>
      <c r="K95" s="155"/>
      <c r="L95" s="174"/>
    </row>
    <row r="96" spans="1:12" ht="18" customHeight="1">
      <c r="A96" s="91"/>
      <c r="B96" s="191"/>
      <c r="C96" s="70"/>
      <c r="D96" s="70"/>
      <c r="E96" s="69"/>
      <c r="F96" s="77"/>
      <c r="G96" s="77"/>
      <c r="H96" s="91"/>
      <c r="I96" s="95"/>
      <c r="J96" s="95"/>
      <c r="K96" s="95"/>
      <c r="L96" s="104"/>
    </row>
    <row r="97" spans="1:12" ht="18" customHeight="1">
      <c r="A97" s="118"/>
      <c r="B97" s="192"/>
      <c r="C97" s="70"/>
      <c r="D97" s="70"/>
      <c r="E97" s="69"/>
      <c r="F97" s="77"/>
      <c r="G97" s="77"/>
      <c r="H97" s="203"/>
      <c r="I97" s="155"/>
      <c r="J97" s="96"/>
      <c r="K97" s="155"/>
      <c r="L97" s="174"/>
    </row>
    <row r="98" spans="1:12" ht="18" customHeight="1">
      <c r="A98" s="91"/>
      <c r="B98" s="191"/>
      <c r="C98" s="70"/>
      <c r="D98" s="70"/>
      <c r="E98" s="69"/>
      <c r="F98" s="77"/>
      <c r="G98" s="77"/>
      <c r="H98" s="91"/>
      <c r="I98" s="95"/>
      <c r="J98" s="95"/>
      <c r="K98" s="95"/>
      <c r="L98" s="104"/>
    </row>
    <row r="99" spans="1:12" ht="18" customHeight="1">
      <c r="A99" s="118"/>
      <c r="B99" s="192"/>
      <c r="C99" s="70"/>
      <c r="D99" s="70"/>
      <c r="E99" s="69"/>
      <c r="F99" s="77"/>
      <c r="G99" s="77"/>
      <c r="H99" s="203"/>
      <c r="I99" s="155"/>
      <c r="J99" s="96"/>
      <c r="K99" s="155"/>
      <c r="L99" s="174"/>
    </row>
    <row r="101" spans="1:12" ht="27.75" customHeight="1">
      <c r="A101" s="61" t="s">
        <v>67</v>
      </c>
      <c r="B101" s="61"/>
      <c r="C101" s="61"/>
      <c r="D101" s="61"/>
      <c r="E101" s="61"/>
      <c r="F101" s="61"/>
      <c r="G101" s="61"/>
      <c r="H101" s="198" t="s">
        <v>148</v>
      </c>
      <c r="I101" s="198">
        <v>4</v>
      </c>
      <c r="J101" s="198" t="s">
        <v>70</v>
      </c>
      <c r="K101" s="53"/>
      <c r="L101" s="53"/>
    </row>
    <row r="102" spans="1:12">
      <c r="L102" s="101"/>
    </row>
    <row r="103" spans="1:12" ht="18" customHeight="1">
      <c r="A103" s="187" t="s">
        <v>16</v>
      </c>
      <c r="B103" s="189"/>
      <c r="C103" s="62" t="s">
        <v>34</v>
      </c>
      <c r="D103" s="62"/>
      <c r="E103" s="62" t="s">
        <v>23</v>
      </c>
      <c r="F103" s="62" t="s">
        <v>32</v>
      </c>
      <c r="G103" s="62" t="s">
        <v>31</v>
      </c>
      <c r="H103" s="83" t="s">
        <v>11</v>
      </c>
      <c r="I103" s="78"/>
      <c r="J103" s="78"/>
      <c r="K103" s="78"/>
      <c r="L103" s="102"/>
    </row>
    <row r="104" spans="1:12" ht="18" customHeight="1">
      <c r="A104" s="188"/>
      <c r="B104" s="190"/>
      <c r="C104" s="62"/>
      <c r="D104" s="62"/>
      <c r="E104" s="62"/>
      <c r="F104" s="62"/>
      <c r="G104" s="62"/>
      <c r="H104" s="84"/>
      <c r="I104" s="94"/>
      <c r="J104" s="94"/>
      <c r="K104" s="94"/>
      <c r="L104" s="103"/>
    </row>
    <row r="105" spans="1:12" ht="18" customHeight="1">
      <c r="A105" s="91" t="s">
        <v>149</v>
      </c>
      <c r="B105" s="191"/>
      <c r="C105" s="70" t="s">
        <v>45</v>
      </c>
      <c r="D105" s="70"/>
      <c r="E105" s="69">
        <v>1</v>
      </c>
      <c r="F105" s="77"/>
      <c r="G105" s="77"/>
      <c r="H105" s="199"/>
      <c r="I105" s="156"/>
      <c r="J105" s="209"/>
      <c r="K105" s="156"/>
      <c r="L105" s="170"/>
    </row>
    <row r="106" spans="1:12" ht="18" customHeight="1">
      <c r="A106" s="118"/>
      <c r="B106" s="192"/>
      <c r="C106" s="70"/>
      <c r="D106" s="70"/>
      <c r="E106" s="69"/>
      <c r="F106" s="77"/>
      <c r="G106" s="77"/>
      <c r="H106" s="200"/>
      <c r="I106" s="156"/>
      <c r="J106" s="209"/>
      <c r="K106" s="156"/>
      <c r="L106" s="170"/>
    </row>
    <row r="107" spans="1:12" ht="18" customHeight="1">
      <c r="A107" s="91" t="s">
        <v>154</v>
      </c>
      <c r="B107" s="191"/>
      <c r="C107" s="70"/>
      <c r="D107" s="70"/>
      <c r="E107" s="196"/>
      <c r="F107" s="77"/>
      <c r="G107" s="77"/>
      <c r="H107" s="199"/>
      <c r="I107" s="156"/>
      <c r="J107" s="209"/>
      <c r="K107" s="156"/>
      <c r="L107" s="170"/>
    </row>
    <row r="108" spans="1:12" ht="18" customHeight="1">
      <c r="A108" s="118"/>
      <c r="B108" s="192"/>
      <c r="C108" s="70"/>
      <c r="D108" s="70"/>
      <c r="E108" s="197"/>
      <c r="F108" s="77"/>
      <c r="G108" s="77"/>
      <c r="H108" s="200"/>
      <c r="I108" s="156"/>
      <c r="J108" s="209"/>
      <c r="K108" s="156"/>
      <c r="L108" s="170"/>
    </row>
    <row r="109" spans="1:12" ht="18" customHeight="1">
      <c r="A109" s="91" t="s">
        <v>73</v>
      </c>
      <c r="B109" s="191"/>
      <c r="C109" s="70" t="s">
        <v>75</v>
      </c>
      <c r="D109" s="70"/>
      <c r="E109" s="195">
        <v>1</v>
      </c>
      <c r="F109" s="77">
        <v>42200</v>
      </c>
      <c r="G109" s="77">
        <f>E109*F109</f>
        <v>42200</v>
      </c>
      <c r="H109" s="199"/>
      <c r="I109" s="156"/>
      <c r="J109" s="212"/>
      <c r="K109" s="156"/>
      <c r="L109" s="170"/>
    </row>
    <row r="110" spans="1:12" ht="18" customHeight="1">
      <c r="A110" s="118"/>
      <c r="B110" s="192"/>
      <c r="C110" s="70"/>
      <c r="D110" s="70"/>
      <c r="E110" s="195"/>
      <c r="F110" s="77"/>
      <c r="G110" s="77"/>
      <c r="H110" s="200"/>
      <c r="I110" s="156"/>
      <c r="J110" s="213"/>
      <c r="K110" s="156"/>
      <c r="L110" s="170"/>
    </row>
    <row r="111" spans="1:12" ht="18" customHeight="1">
      <c r="A111" s="91" t="s">
        <v>36</v>
      </c>
      <c r="B111" s="191"/>
      <c r="C111" s="70" t="s">
        <v>75</v>
      </c>
      <c r="D111" s="70"/>
      <c r="E111" s="195">
        <v>1</v>
      </c>
      <c r="F111" s="77">
        <v>30700</v>
      </c>
      <c r="G111" s="77">
        <f>E111*F111</f>
        <v>30700</v>
      </c>
      <c r="H111" s="199"/>
      <c r="I111" s="156"/>
      <c r="J111" s="209"/>
      <c r="K111" s="156"/>
      <c r="L111" s="170"/>
    </row>
    <row r="112" spans="1:12" ht="18" customHeight="1">
      <c r="A112" s="118"/>
      <c r="B112" s="192"/>
      <c r="C112" s="70"/>
      <c r="D112" s="70"/>
      <c r="E112" s="195"/>
      <c r="F112" s="77"/>
      <c r="G112" s="77"/>
      <c r="H112" s="200"/>
      <c r="I112" s="156"/>
      <c r="J112" s="209"/>
      <c r="K112" s="156"/>
      <c r="L112" s="170"/>
    </row>
    <row r="113" spans="1:12" ht="18" customHeight="1">
      <c r="A113" s="91" t="s">
        <v>155</v>
      </c>
      <c r="B113" s="191"/>
      <c r="C113" s="70"/>
      <c r="D113" s="70"/>
      <c r="E113" s="69"/>
      <c r="F113" s="77"/>
      <c r="G113" s="77"/>
      <c r="H113" s="91"/>
      <c r="I113" s="95"/>
      <c r="J113" s="95"/>
      <c r="K113" s="95"/>
      <c r="L113" s="104"/>
    </row>
    <row r="114" spans="1:12" ht="18" customHeight="1">
      <c r="A114" s="118"/>
      <c r="B114" s="192"/>
      <c r="C114" s="70"/>
      <c r="D114" s="70"/>
      <c r="E114" s="69"/>
      <c r="F114" s="77"/>
      <c r="G114" s="140"/>
      <c r="H114" s="203"/>
      <c r="I114" s="155"/>
      <c r="J114" s="96"/>
      <c r="K114" s="155"/>
      <c r="L114" s="174"/>
    </row>
    <row r="115" spans="1:12" ht="18" customHeight="1">
      <c r="A115" s="91" t="s">
        <v>73</v>
      </c>
      <c r="B115" s="191"/>
      <c r="C115" s="70" t="s">
        <v>75</v>
      </c>
      <c r="D115" s="70"/>
      <c r="E115" s="195">
        <v>0.5</v>
      </c>
      <c r="F115" s="77">
        <v>42200</v>
      </c>
      <c r="G115" s="77">
        <f>E115*F115</f>
        <v>21100</v>
      </c>
      <c r="H115" s="91"/>
      <c r="I115" s="95"/>
      <c r="J115" s="95"/>
      <c r="K115" s="95"/>
      <c r="L115" s="104"/>
    </row>
    <row r="116" spans="1:12" ht="18" customHeight="1">
      <c r="A116" s="118"/>
      <c r="B116" s="192"/>
      <c r="C116" s="70"/>
      <c r="D116" s="70"/>
      <c r="E116" s="195"/>
      <c r="F116" s="77"/>
      <c r="G116" s="77"/>
      <c r="H116" s="203"/>
      <c r="I116" s="155"/>
      <c r="J116" s="96"/>
      <c r="K116" s="155"/>
      <c r="L116" s="174"/>
    </row>
    <row r="117" spans="1:12" ht="18" customHeight="1">
      <c r="A117" s="91" t="s">
        <v>36</v>
      </c>
      <c r="B117" s="220"/>
      <c r="C117" s="204" t="s">
        <v>75</v>
      </c>
      <c r="D117" s="223"/>
      <c r="E117" s="196">
        <v>1</v>
      </c>
      <c r="F117" s="231">
        <v>32400</v>
      </c>
      <c r="G117" s="231">
        <f>E117*F117</f>
        <v>32400</v>
      </c>
      <c r="H117" s="91"/>
      <c r="I117" s="95"/>
      <c r="J117" s="95"/>
      <c r="K117" s="95"/>
      <c r="L117" s="104"/>
    </row>
    <row r="118" spans="1:12" ht="18" customHeight="1">
      <c r="A118" s="92"/>
      <c r="B118" s="221"/>
      <c r="C118" s="222"/>
      <c r="D118" s="224"/>
      <c r="E118" s="197"/>
      <c r="F118" s="232"/>
      <c r="G118" s="232"/>
      <c r="H118" s="203"/>
      <c r="I118" s="155"/>
      <c r="J118" s="96"/>
      <c r="K118" s="155"/>
      <c r="L118" s="174"/>
    </row>
    <row r="119" spans="1:12" ht="18" customHeight="1">
      <c r="A119" s="91" t="s">
        <v>92</v>
      </c>
      <c r="B119" s="191"/>
      <c r="C119" s="70"/>
      <c r="D119" s="70"/>
      <c r="E119" s="69"/>
      <c r="F119" s="77"/>
      <c r="G119" s="77">
        <f>SUM(G109:G118)</f>
        <v>126400</v>
      </c>
      <c r="H119" s="91"/>
      <c r="I119" s="95"/>
      <c r="J119" s="95"/>
      <c r="K119" s="95"/>
      <c r="L119" s="104"/>
    </row>
    <row r="120" spans="1:12" ht="18" customHeight="1">
      <c r="A120" s="90"/>
      <c r="B120" s="124"/>
      <c r="C120" s="70"/>
      <c r="D120" s="70"/>
      <c r="E120" s="69"/>
      <c r="F120" s="77"/>
      <c r="G120" s="77"/>
      <c r="H120" s="203"/>
      <c r="I120" s="155"/>
      <c r="J120" s="96"/>
      <c r="K120" s="155"/>
      <c r="L120" s="174"/>
    </row>
    <row r="121" spans="1:12" ht="18" customHeight="1">
      <c r="A121" s="91"/>
      <c r="B121" s="191"/>
      <c r="C121" s="70"/>
      <c r="D121" s="70"/>
      <c r="E121" s="77"/>
      <c r="F121" s="77"/>
      <c r="G121" s="77"/>
      <c r="H121" s="91"/>
      <c r="I121" s="95"/>
      <c r="J121" s="95"/>
      <c r="K121" s="95"/>
      <c r="L121" s="104"/>
    </row>
    <row r="122" spans="1:12" ht="18" customHeight="1">
      <c r="A122" s="118"/>
      <c r="B122" s="192"/>
      <c r="C122" s="70"/>
      <c r="D122" s="70"/>
      <c r="E122" s="77"/>
      <c r="F122" s="77"/>
      <c r="G122" s="77"/>
      <c r="H122" s="203"/>
      <c r="I122" s="155"/>
      <c r="J122" s="96"/>
      <c r="K122" s="155"/>
      <c r="L122" s="174"/>
    </row>
    <row r="123" spans="1:12" ht="18" customHeight="1">
      <c r="A123" s="91"/>
      <c r="B123" s="191"/>
      <c r="C123" s="70"/>
      <c r="D123" s="70"/>
      <c r="E123" s="69"/>
      <c r="F123" s="77"/>
      <c r="G123" s="77"/>
      <c r="H123" s="91"/>
      <c r="I123" s="95"/>
      <c r="J123" s="95"/>
      <c r="K123" s="95"/>
      <c r="L123" s="104"/>
    </row>
    <row r="124" spans="1:12" ht="18" customHeight="1">
      <c r="A124" s="118"/>
      <c r="B124" s="192"/>
      <c r="C124" s="70"/>
      <c r="D124" s="70"/>
      <c r="E124" s="69"/>
      <c r="F124" s="77"/>
      <c r="G124" s="77"/>
      <c r="H124" s="203"/>
      <c r="I124" s="155"/>
      <c r="J124" s="96"/>
      <c r="K124" s="155"/>
      <c r="L124" s="174"/>
    </row>
    <row r="125" spans="1:12" ht="18" customHeight="1">
      <c r="A125" s="91"/>
      <c r="B125" s="191"/>
      <c r="C125" s="70"/>
      <c r="D125" s="70"/>
      <c r="E125" s="69"/>
      <c r="F125" s="77"/>
      <c r="G125" s="77"/>
      <c r="H125" s="91"/>
      <c r="I125" s="95"/>
      <c r="J125" s="95"/>
      <c r="K125" s="95"/>
      <c r="L125" s="104"/>
    </row>
    <row r="126" spans="1:12" ht="18" customHeight="1">
      <c r="A126" s="118"/>
      <c r="B126" s="192"/>
      <c r="C126" s="70"/>
      <c r="D126" s="70"/>
      <c r="E126" s="69"/>
      <c r="F126" s="77"/>
      <c r="G126" s="140"/>
      <c r="H126" s="203"/>
      <c r="I126" s="155"/>
      <c r="J126" s="96"/>
      <c r="K126" s="155"/>
      <c r="L126" s="174"/>
    </row>
    <row r="127" spans="1:12" ht="18" customHeight="1">
      <c r="A127" s="91"/>
      <c r="B127" s="191"/>
      <c r="C127" s="70"/>
      <c r="D127" s="70"/>
      <c r="E127" s="69"/>
      <c r="F127" s="77"/>
      <c r="G127" s="77"/>
      <c r="H127" s="91"/>
      <c r="I127" s="95"/>
      <c r="J127" s="95"/>
      <c r="K127" s="95"/>
      <c r="L127" s="104"/>
    </row>
    <row r="128" spans="1:12" ht="18" customHeight="1">
      <c r="A128" s="118"/>
      <c r="B128" s="192"/>
      <c r="C128" s="70"/>
      <c r="D128" s="70"/>
      <c r="E128" s="69"/>
      <c r="F128" s="77"/>
      <c r="G128" s="140"/>
      <c r="H128" s="203"/>
      <c r="I128" s="155"/>
      <c r="J128" s="96"/>
      <c r="K128" s="155"/>
      <c r="L128" s="174"/>
    </row>
    <row r="129" spans="1:12" ht="18" customHeight="1">
      <c r="A129" s="91"/>
      <c r="B129" s="191"/>
      <c r="C129" s="70"/>
      <c r="D129" s="70"/>
      <c r="E129" s="69"/>
      <c r="F129" s="77"/>
      <c r="G129" s="77"/>
      <c r="H129" s="91"/>
      <c r="I129" s="95"/>
      <c r="J129" s="95"/>
      <c r="K129" s="95"/>
      <c r="L129" s="104"/>
    </row>
    <row r="130" spans="1:12" ht="18" customHeight="1">
      <c r="A130" s="118"/>
      <c r="B130" s="192"/>
      <c r="C130" s="70"/>
      <c r="D130" s="70"/>
      <c r="E130" s="69"/>
      <c r="F130" s="77"/>
      <c r="G130" s="77"/>
      <c r="H130" s="203"/>
      <c r="I130" s="155"/>
      <c r="J130" s="96"/>
      <c r="K130" s="155"/>
      <c r="L130" s="174"/>
    </row>
    <row r="131" spans="1:12" ht="18" customHeight="1">
      <c r="A131" s="91"/>
      <c r="B131" s="191"/>
      <c r="C131" s="70"/>
      <c r="D131" s="70"/>
      <c r="E131" s="69"/>
      <c r="F131" s="77"/>
      <c r="G131" s="77"/>
      <c r="H131" s="91"/>
      <c r="I131" s="95"/>
      <c r="J131" s="95"/>
      <c r="K131" s="95"/>
      <c r="L131" s="104"/>
    </row>
    <row r="132" spans="1:12" ht="18" customHeight="1">
      <c r="A132" s="118"/>
      <c r="B132" s="192"/>
      <c r="C132" s="70"/>
      <c r="D132" s="70"/>
      <c r="E132" s="69"/>
      <c r="F132" s="77"/>
      <c r="G132" s="77"/>
      <c r="H132" s="203"/>
      <c r="I132" s="155"/>
      <c r="J132" s="96"/>
      <c r="K132" s="155"/>
      <c r="L132" s="174"/>
    </row>
    <row r="134" spans="1:12" ht="27.75" customHeight="1">
      <c r="A134" s="61" t="s">
        <v>67</v>
      </c>
      <c r="B134" s="61"/>
      <c r="C134" s="61"/>
      <c r="D134" s="61"/>
      <c r="E134" s="61"/>
      <c r="F134" s="61"/>
      <c r="G134" s="61"/>
      <c r="H134" s="198" t="s">
        <v>148</v>
      </c>
      <c r="I134" s="198">
        <v>5</v>
      </c>
      <c r="J134" s="198" t="s">
        <v>70</v>
      </c>
      <c r="K134" s="53"/>
      <c r="L134" s="53"/>
    </row>
    <row r="135" spans="1:12">
      <c r="L135" s="101"/>
    </row>
    <row r="136" spans="1:12" ht="18" customHeight="1">
      <c r="A136" s="187" t="s">
        <v>16</v>
      </c>
      <c r="B136" s="189"/>
      <c r="C136" s="62" t="s">
        <v>34</v>
      </c>
      <c r="D136" s="62"/>
      <c r="E136" s="62" t="s">
        <v>23</v>
      </c>
      <c r="F136" s="62" t="s">
        <v>32</v>
      </c>
      <c r="G136" s="62" t="s">
        <v>31</v>
      </c>
      <c r="H136" s="83" t="s">
        <v>11</v>
      </c>
      <c r="I136" s="78"/>
      <c r="J136" s="78"/>
      <c r="K136" s="78"/>
      <c r="L136" s="102"/>
    </row>
    <row r="137" spans="1:12" ht="18" customHeight="1">
      <c r="A137" s="188"/>
      <c r="B137" s="190"/>
      <c r="C137" s="62"/>
      <c r="D137" s="62"/>
      <c r="E137" s="62"/>
      <c r="F137" s="62"/>
      <c r="G137" s="62"/>
      <c r="H137" s="84"/>
      <c r="I137" s="94"/>
      <c r="J137" s="94"/>
      <c r="K137" s="94"/>
      <c r="L137" s="103"/>
    </row>
    <row r="138" spans="1:12" ht="18" customHeight="1">
      <c r="A138" s="91" t="s">
        <v>17</v>
      </c>
      <c r="B138" s="191"/>
      <c r="C138" s="70" t="s">
        <v>45</v>
      </c>
      <c r="D138" s="70"/>
      <c r="E138" s="69">
        <v>1</v>
      </c>
      <c r="F138" s="77"/>
      <c r="G138" s="77"/>
      <c r="H138" s="199"/>
      <c r="I138" s="156"/>
      <c r="J138" s="209"/>
      <c r="K138" s="156"/>
      <c r="L138" s="170"/>
    </row>
    <row r="139" spans="1:12" ht="18" customHeight="1">
      <c r="A139" s="118"/>
      <c r="B139" s="192"/>
      <c r="C139" s="70"/>
      <c r="D139" s="70"/>
      <c r="E139" s="69"/>
      <c r="F139" s="77"/>
      <c r="G139" s="77"/>
      <c r="H139" s="200"/>
      <c r="I139" s="156"/>
      <c r="J139" s="209"/>
      <c r="K139" s="156"/>
      <c r="L139" s="170"/>
    </row>
    <row r="140" spans="1:12" ht="18" customHeight="1">
      <c r="A140" s="91" t="s">
        <v>154</v>
      </c>
      <c r="B140" s="191"/>
      <c r="C140" s="70"/>
      <c r="D140" s="70"/>
      <c r="E140" s="196"/>
      <c r="F140" s="77"/>
      <c r="G140" s="77"/>
      <c r="H140" s="199"/>
      <c r="I140" s="156"/>
      <c r="J140" s="209"/>
      <c r="K140" s="156"/>
      <c r="L140" s="170"/>
    </row>
    <row r="141" spans="1:12" ht="18" customHeight="1">
      <c r="A141" s="118"/>
      <c r="B141" s="192"/>
      <c r="C141" s="70"/>
      <c r="D141" s="70"/>
      <c r="E141" s="197"/>
      <c r="F141" s="77"/>
      <c r="G141" s="77"/>
      <c r="H141" s="200"/>
      <c r="I141" s="156"/>
      <c r="J141" s="209"/>
      <c r="K141" s="156"/>
      <c r="L141" s="170"/>
    </row>
    <row r="142" spans="1:12" ht="18" customHeight="1">
      <c r="A142" s="91" t="s">
        <v>73</v>
      </c>
      <c r="B142" s="191"/>
      <c r="C142" s="70" t="s">
        <v>75</v>
      </c>
      <c r="D142" s="70"/>
      <c r="E142" s="195">
        <v>0.5</v>
      </c>
      <c r="F142" s="77">
        <v>42200</v>
      </c>
      <c r="G142" s="77">
        <f>E142*F142</f>
        <v>21100</v>
      </c>
      <c r="H142" s="199"/>
      <c r="I142" s="156"/>
      <c r="J142" s="212"/>
      <c r="K142" s="156"/>
      <c r="L142" s="170"/>
    </row>
    <row r="143" spans="1:12" ht="18" customHeight="1">
      <c r="A143" s="118"/>
      <c r="B143" s="192"/>
      <c r="C143" s="70"/>
      <c r="D143" s="70"/>
      <c r="E143" s="195"/>
      <c r="F143" s="77"/>
      <c r="G143" s="77"/>
      <c r="H143" s="200"/>
      <c r="I143" s="156"/>
      <c r="J143" s="213"/>
      <c r="K143" s="156"/>
      <c r="L143" s="170"/>
    </row>
    <row r="144" spans="1:12" ht="18" customHeight="1">
      <c r="A144" s="91" t="s">
        <v>36</v>
      </c>
      <c r="B144" s="191"/>
      <c r="C144" s="70" t="s">
        <v>75</v>
      </c>
      <c r="D144" s="70"/>
      <c r="E144" s="195">
        <v>0.5</v>
      </c>
      <c r="F144" s="77">
        <v>32400</v>
      </c>
      <c r="G144" s="77">
        <f>E144*F144</f>
        <v>16200</v>
      </c>
      <c r="H144" s="199"/>
      <c r="I144" s="156"/>
      <c r="J144" s="209"/>
      <c r="K144" s="156"/>
      <c r="L144" s="170"/>
    </row>
    <row r="145" spans="1:12" ht="18" customHeight="1">
      <c r="A145" s="118"/>
      <c r="B145" s="192"/>
      <c r="C145" s="70"/>
      <c r="D145" s="70"/>
      <c r="E145" s="195"/>
      <c r="F145" s="77"/>
      <c r="G145" s="77"/>
      <c r="H145" s="200"/>
      <c r="I145" s="156"/>
      <c r="J145" s="209"/>
      <c r="K145" s="156"/>
      <c r="L145" s="170"/>
    </row>
    <row r="146" spans="1:12" ht="18" customHeight="1">
      <c r="A146" s="91" t="s">
        <v>155</v>
      </c>
      <c r="B146" s="191"/>
      <c r="C146" s="70"/>
      <c r="D146" s="70"/>
      <c r="E146" s="69"/>
      <c r="F146" s="77"/>
      <c r="G146" s="77"/>
      <c r="H146" s="91"/>
      <c r="I146" s="95"/>
      <c r="J146" s="95"/>
      <c r="K146" s="95"/>
      <c r="L146" s="104"/>
    </row>
    <row r="147" spans="1:12" ht="18" customHeight="1">
      <c r="A147" s="118"/>
      <c r="B147" s="192"/>
      <c r="C147" s="70"/>
      <c r="D147" s="70"/>
      <c r="E147" s="69"/>
      <c r="F147" s="77"/>
      <c r="G147" s="140"/>
      <c r="H147" s="203"/>
      <c r="I147" s="155"/>
      <c r="J147" s="96"/>
      <c r="K147" s="155"/>
      <c r="L147" s="174"/>
    </row>
    <row r="148" spans="1:12" ht="18" customHeight="1">
      <c r="A148" s="91" t="s">
        <v>80</v>
      </c>
      <c r="B148" s="191"/>
      <c r="C148" s="70" t="s">
        <v>75</v>
      </c>
      <c r="D148" s="70"/>
      <c r="E148" s="195">
        <v>0.5</v>
      </c>
      <c r="F148" s="77">
        <v>48000</v>
      </c>
      <c r="G148" s="77">
        <f>E148*F148</f>
        <v>24000</v>
      </c>
      <c r="H148" s="91"/>
      <c r="I148" s="95"/>
      <c r="J148" s="95"/>
      <c r="K148" s="95"/>
      <c r="L148" s="104"/>
    </row>
    <row r="149" spans="1:12" ht="18" customHeight="1">
      <c r="A149" s="118"/>
      <c r="B149" s="192"/>
      <c r="C149" s="70"/>
      <c r="D149" s="70"/>
      <c r="E149" s="195"/>
      <c r="F149" s="77"/>
      <c r="G149" s="77"/>
      <c r="H149" s="203"/>
      <c r="I149" s="155"/>
      <c r="J149" s="96"/>
      <c r="K149" s="155"/>
      <c r="L149" s="174"/>
    </row>
    <row r="150" spans="1:12" ht="18" customHeight="1">
      <c r="A150" s="91" t="s">
        <v>73</v>
      </c>
      <c r="B150" s="191"/>
      <c r="C150" s="70" t="s">
        <v>75</v>
      </c>
      <c r="D150" s="70"/>
      <c r="E150" s="195">
        <v>0.5</v>
      </c>
      <c r="F150" s="77">
        <v>42200</v>
      </c>
      <c r="G150" s="77">
        <f>E150*F150</f>
        <v>21100</v>
      </c>
      <c r="H150" s="91"/>
      <c r="I150" s="95"/>
      <c r="J150" s="95"/>
      <c r="K150" s="95"/>
      <c r="L150" s="104"/>
    </row>
    <row r="151" spans="1:12" ht="18" customHeight="1">
      <c r="A151" s="118"/>
      <c r="B151" s="192"/>
      <c r="C151" s="70"/>
      <c r="D151" s="70"/>
      <c r="E151" s="195"/>
      <c r="F151" s="77"/>
      <c r="G151" s="77"/>
      <c r="H151" s="203"/>
      <c r="I151" s="155"/>
      <c r="J151" s="96"/>
      <c r="K151" s="155"/>
      <c r="L151" s="174"/>
    </row>
    <row r="152" spans="1:12" ht="18" customHeight="1">
      <c r="A152" s="91" t="s">
        <v>36</v>
      </c>
      <c r="B152" s="191"/>
      <c r="C152" s="70" t="s">
        <v>75</v>
      </c>
      <c r="D152" s="70"/>
      <c r="E152" s="195">
        <v>1</v>
      </c>
      <c r="F152" s="77">
        <v>32400</v>
      </c>
      <c r="G152" s="77">
        <f>E152*F152</f>
        <v>32400</v>
      </c>
      <c r="H152" s="91"/>
      <c r="I152" s="95"/>
      <c r="J152" s="95"/>
      <c r="K152" s="95"/>
      <c r="L152" s="104"/>
    </row>
    <row r="153" spans="1:12" ht="18" customHeight="1">
      <c r="A153" s="118"/>
      <c r="B153" s="192"/>
      <c r="C153" s="70"/>
      <c r="D153" s="70"/>
      <c r="E153" s="195"/>
      <c r="F153" s="77"/>
      <c r="G153" s="77"/>
      <c r="H153" s="203"/>
      <c r="I153" s="155"/>
      <c r="J153" s="96"/>
      <c r="K153" s="155"/>
      <c r="L153" s="174"/>
    </row>
    <row r="154" spans="1:12" ht="18" customHeight="1">
      <c r="A154" s="91" t="s">
        <v>92</v>
      </c>
      <c r="B154" s="191"/>
      <c r="C154" s="70"/>
      <c r="D154" s="70"/>
      <c r="E154" s="69"/>
      <c r="F154" s="77"/>
      <c r="G154" s="77">
        <f>SUM(G142:G153)</f>
        <v>114800</v>
      </c>
      <c r="H154" s="91"/>
      <c r="I154" s="95"/>
      <c r="J154" s="95"/>
      <c r="K154" s="95"/>
      <c r="L154" s="104"/>
    </row>
    <row r="155" spans="1:12" ht="18" customHeight="1">
      <c r="A155" s="90"/>
      <c r="B155" s="124"/>
      <c r="C155" s="70"/>
      <c r="D155" s="70"/>
      <c r="E155" s="69"/>
      <c r="F155" s="77"/>
      <c r="G155" s="77"/>
      <c r="H155" s="203"/>
      <c r="I155" s="155"/>
      <c r="J155" s="96"/>
      <c r="K155" s="155"/>
      <c r="L155" s="174"/>
    </row>
    <row r="156" spans="1:12" ht="18" customHeight="1">
      <c r="A156" s="91"/>
      <c r="B156" s="191"/>
      <c r="C156" s="70"/>
      <c r="D156" s="70"/>
      <c r="E156" s="69"/>
      <c r="F156" s="77"/>
      <c r="G156" s="77"/>
      <c r="H156" s="91"/>
      <c r="I156" s="95"/>
      <c r="J156" s="95"/>
      <c r="K156" s="95"/>
      <c r="L156" s="104"/>
    </row>
    <row r="157" spans="1:12" ht="18" customHeight="1">
      <c r="A157" s="118"/>
      <c r="B157" s="192"/>
      <c r="C157" s="70"/>
      <c r="D157" s="70"/>
      <c r="E157" s="69"/>
      <c r="F157" s="77"/>
      <c r="G157" s="140"/>
      <c r="H157" s="203"/>
      <c r="I157" s="155"/>
      <c r="J157" s="96"/>
      <c r="K157" s="155"/>
      <c r="L157" s="174"/>
    </row>
    <row r="158" spans="1:12" ht="18" customHeight="1">
      <c r="A158" s="91"/>
      <c r="B158" s="191"/>
      <c r="C158" s="70"/>
      <c r="D158" s="70"/>
      <c r="E158" s="69"/>
      <c r="F158" s="77"/>
      <c r="G158" s="77"/>
      <c r="H158" s="91"/>
      <c r="I158" s="95"/>
      <c r="J158" s="95"/>
      <c r="K158" s="95"/>
      <c r="L158" s="104"/>
    </row>
    <row r="159" spans="1:12" ht="18" customHeight="1">
      <c r="A159" s="118"/>
      <c r="B159" s="192"/>
      <c r="C159" s="70"/>
      <c r="D159" s="70"/>
      <c r="E159" s="69"/>
      <c r="F159" s="77"/>
      <c r="G159" s="140"/>
      <c r="H159" s="203"/>
      <c r="I159" s="155"/>
      <c r="J159" s="96"/>
      <c r="K159" s="155"/>
      <c r="L159" s="174"/>
    </row>
    <row r="160" spans="1:12" ht="18" customHeight="1">
      <c r="A160" s="91"/>
      <c r="B160" s="191"/>
      <c r="C160" s="70"/>
      <c r="D160" s="70"/>
      <c r="E160" s="69"/>
      <c r="F160" s="77"/>
      <c r="G160" s="77"/>
      <c r="H160" s="91"/>
      <c r="I160" s="95"/>
      <c r="J160" s="95"/>
      <c r="K160" s="95"/>
      <c r="L160" s="104"/>
    </row>
    <row r="161" spans="1:12" ht="18" customHeight="1">
      <c r="A161" s="118"/>
      <c r="B161" s="192"/>
      <c r="C161" s="70"/>
      <c r="D161" s="70"/>
      <c r="E161" s="69"/>
      <c r="F161" s="77"/>
      <c r="G161" s="140"/>
      <c r="H161" s="203"/>
      <c r="I161" s="155"/>
      <c r="J161" s="96"/>
      <c r="K161" s="155"/>
      <c r="L161" s="174"/>
    </row>
    <row r="162" spans="1:12" ht="18" customHeight="1">
      <c r="A162" s="91"/>
      <c r="B162" s="191"/>
      <c r="C162" s="70"/>
      <c r="D162" s="70"/>
      <c r="E162" s="69"/>
      <c r="F162" s="77"/>
      <c r="G162" s="77"/>
      <c r="H162" s="91"/>
      <c r="I162" s="95"/>
      <c r="J162" s="95"/>
      <c r="K162" s="95"/>
      <c r="L162" s="104"/>
    </row>
    <row r="163" spans="1:12" ht="18" customHeight="1">
      <c r="A163" s="118"/>
      <c r="B163" s="192"/>
      <c r="C163" s="70"/>
      <c r="D163" s="70"/>
      <c r="E163" s="69"/>
      <c r="F163" s="77"/>
      <c r="G163" s="77"/>
      <c r="H163" s="203"/>
      <c r="I163" s="155"/>
      <c r="J163" s="96"/>
      <c r="K163" s="155"/>
      <c r="L163" s="174"/>
    </row>
    <row r="164" spans="1:12" ht="18" customHeight="1">
      <c r="A164" s="91"/>
      <c r="B164" s="191"/>
      <c r="C164" s="70"/>
      <c r="D164" s="70"/>
      <c r="E164" s="69"/>
      <c r="F164" s="77"/>
      <c r="G164" s="77"/>
      <c r="H164" s="91"/>
      <c r="I164" s="95"/>
      <c r="J164" s="95"/>
      <c r="K164" s="95"/>
      <c r="L164" s="104"/>
    </row>
    <row r="165" spans="1:12" ht="18" customHeight="1">
      <c r="A165" s="118"/>
      <c r="B165" s="192"/>
      <c r="C165" s="70"/>
      <c r="D165" s="70"/>
      <c r="E165" s="69"/>
      <c r="F165" s="77"/>
      <c r="G165" s="77"/>
      <c r="H165" s="203"/>
      <c r="I165" s="155"/>
      <c r="J165" s="96"/>
      <c r="K165" s="155"/>
      <c r="L165" s="174"/>
    </row>
  </sheetData>
  <mergeCells count="540">
    <mergeCell ref="A2:G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G35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G68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1:G101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G134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4:B5"/>
    <mergeCell ref="C4:D5"/>
    <mergeCell ref="E4:E5"/>
    <mergeCell ref="F4:F5"/>
    <mergeCell ref="G4:G5"/>
    <mergeCell ref="H4:L5"/>
    <mergeCell ref="C6:D7"/>
    <mergeCell ref="E6:E7"/>
    <mergeCell ref="F6:F7"/>
    <mergeCell ref="G6:G7"/>
    <mergeCell ref="H6:H7"/>
    <mergeCell ref="I6:I7"/>
    <mergeCell ref="J6:J7"/>
    <mergeCell ref="K6:K7"/>
    <mergeCell ref="L6:L7"/>
    <mergeCell ref="C8:D9"/>
    <mergeCell ref="E8:E9"/>
    <mergeCell ref="F8:F9"/>
    <mergeCell ref="G8:G9"/>
    <mergeCell ref="H8:H9"/>
    <mergeCell ref="I8:I9"/>
    <mergeCell ref="J8:J9"/>
    <mergeCell ref="K8:K9"/>
    <mergeCell ref="L8:L9"/>
    <mergeCell ref="C10:D11"/>
    <mergeCell ref="E10:E11"/>
    <mergeCell ref="F10:F11"/>
    <mergeCell ref="G10:G11"/>
    <mergeCell ref="H10:H11"/>
    <mergeCell ref="I10:I11"/>
    <mergeCell ref="J10:J11"/>
    <mergeCell ref="K10:K11"/>
    <mergeCell ref="L10:L11"/>
    <mergeCell ref="C12:D13"/>
    <mergeCell ref="E12:E13"/>
    <mergeCell ref="F12:F13"/>
    <mergeCell ref="G12:G13"/>
    <mergeCell ref="H12:H13"/>
    <mergeCell ref="I12:I13"/>
    <mergeCell ref="J12:J13"/>
    <mergeCell ref="K12:K13"/>
    <mergeCell ref="L12:L13"/>
    <mergeCell ref="C14:D15"/>
    <mergeCell ref="E14:E15"/>
    <mergeCell ref="F14:F15"/>
    <mergeCell ref="G14:G15"/>
    <mergeCell ref="C16:D17"/>
    <mergeCell ref="E16:E17"/>
    <mergeCell ref="F16:F17"/>
    <mergeCell ref="G16:G17"/>
    <mergeCell ref="C18:D19"/>
    <mergeCell ref="E18:E19"/>
    <mergeCell ref="F18:F19"/>
    <mergeCell ref="G18:G19"/>
    <mergeCell ref="C20:D21"/>
    <mergeCell ref="E20:E21"/>
    <mergeCell ref="F20:F21"/>
    <mergeCell ref="G20:G21"/>
    <mergeCell ref="A22:B23"/>
    <mergeCell ref="C22:D23"/>
    <mergeCell ref="E22:E23"/>
    <mergeCell ref="F22:F23"/>
    <mergeCell ref="G22:G23"/>
    <mergeCell ref="C24:D25"/>
    <mergeCell ref="E24:E25"/>
    <mergeCell ref="F24:F25"/>
    <mergeCell ref="G24:G25"/>
    <mergeCell ref="C26:D27"/>
    <mergeCell ref="E26:E27"/>
    <mergeCell ref="F26:F27"/>
    <mergeCell ref="G26:G27"/>
    <mergeCell ref="C28:D29"/>
    <mergeCell ref="E28:E29"/>
    <mergeCell ref="F28:F29"/>
    <mergeCell ref="G28:G29"/>
    <mergeCell ref="C30:D31"/>
    <mergeCell ref="E30:E31"/>
    <mergeCell ref="F30:F31"/>
    <mergeCell ref="G30:G31"/>
    <mergeCell ref="C32:D33"/>
    <mergeCell ref="E32:E33"/>
    <mergeCell ref="F32:F33"/>
    <mergeCell ref="G32:G33"/>
    <mergeCell ref="A37:B38"/>
    <mergeCell ref="C37:D38"/>
    <mergeCell ref="E37:E38"/>
    <mergeCell ref="F37:F38"/>
    <mergeCell ref="G37:G38"/>
    <mergeCell ref="H37:L38"/>
    <mergeCell ref="C39:D40"/>
    <mergeCell ref="E39:E40"/>
    <mergeCell ref="F39:F40"/>
    <mergeCell ref="G39:G40"/>
    <mergeCell ref="H39:H40"/>
    <mergeCell ref="I39:I40"/>
    <mergeCell ref="J39:J40"/>
    <mergeCell ref="K39:K40"/>
    <mergeCell ref="L39:L40"/>
    <mergeCell ref="C41:D42"/>
    <mergeCell ref="E41:E42"/>
    <mergeCell ref="F41:F42"/>
    <mergeCell ref="G41:G42"/>
    <mergeCell ref="H41:H42"/>
    <mergeCell ref="I41:I42"/>
    <mergeCell ref="J41:J42"/>
    <mergeCell ref="K41:K42"/>
    <mergeCell ref="L41:L42"/>
    <mergeCell ref="C43:D44"/>
    <mergeCell ref="E43:E44"/>
    <mergeCell ref="F43:F44"/>
    <mergeCell ref="G43:G44"/>
    <mergeCell ref="H43:H44"/>
    <mergeCell ref="I43:I44"/>
    <mergeCell ref="J43:J44"/>
    <mergeCell ref="K43:K44"/>
    <mergeCell ref="L43:L44"/>
    <mergeCell ref="C45:D46"/>
    <mergeCell ref="E45:E46"/>
    <mergeCell ref="F45:F46"/>
    <mergeCell ref="G45:G46"/>
    <mergeCell ref="C47:D48"/>
    <mergeCell ref="E47:E48"/>
    <mergeCell ref="F47:F48"/>
    <mergeCell ref="G47:G48"/>
    <mergeCell ref="C49:D50"/>
    <mergeCell ref="E49:E50"/>
    <mergeCell ref="F49:F50"/>
    <mergeCell ref="G49:G50"/>
    <mergeCell ref="A51:B52"/>
    <mergeCell ref="C51:D52"/>
    <mergeCell ref="E51:E52"/>
    <mergeCell ref="F51:F52"/>
    <mergeCell ref="G51:G52"/>
    <mergeCell ref="C53:D54"/>
    <mergeCell ref="E53:E54"/>
    <mergeCell ref="F53:F54"/>
    <mergeCell ref="G53:G54"/>
    <mergeCell ref="C55:D56"/>
    <mergeCell ref="E55:E56"/>
    <mergeCell ref="F55:F56"/>
    <mergeCell ref="G55:G56"/>
    <mergeCell ref="C57:D58"/>
    <mergeCell ref="E57:E58"/>
    <mergeCell ref="F57:F58"/>
    <mergeCell ref="G57:G58"/>
    <mergeCell ref="C59:D60"/>
    <mergeCell ref="E59:E60"/>
    <mergeCell ref="F59:F60"/>
    <mergeCell ref="G59:G60"/>
    <mergeCell ref="C61:D62"/>
    <mergeCell ref="E61:E62"/>
    <mergeCell ref="F61:F62"/>
    <mergeCell ref="G61:G62"/>
    <mergeCell ref="C63:D64"/>
    <mergeCell ref="E63:E64"/>
    <mergeCell ref="F63:F64"/>
    <mergeCell ref="G63:G64"/>
    <mergeCell ref="C65:D66"/>
    <mergeCell ref="E65:E66"/>
    <mergeCell ref="F65:F66"/>
    <mergeCell ref="G65:G66"/>
    <mergeCell ref="A70:B71"/>
    <mergeCell ref="C70:D71"/>
    <mergeCell ref="E70:E71"/>
    <mergeCell ref="F70:F71"/>
    <mergeCell ref="G70:G71"/>
    <mergeCell ref="H70:L71"/>
    <mergeCell ref="C72:D73"/>
    <mergeCell ref="E72:E73"/>
    <mergeCell ref="F72:F73"/>
    <mergeCell ref="G72:G73"/>
    <mergeCell ref="H72:H73"/>
    <mergeCell ref="I72:I73"/>
    <mergeCell ref="J72:J73"/>
    <mergeCell ref="K72:K73"/>
    <mergeCell ref="L72:L73"/>
    <mergeCell ref="C74:D75"/>
    <mergeCell ref="E74:E75"/>
    <mergeCell ref="F74:F75"/>
    <mergeCell ref="G74:G75"/>
    <mergeCell ref="H74:H75"/>
    <mergeCell ref="I74:I75"/>
    <mergeCell ref="J74:J75"/>
    <mergeCell ref="K74:K75"/>
    <mergeCell ref="L74:L75"/>
    <mergeCell ref="C76:D77"/>
    <mergeCell ref="E76:E77"/>
    <mergeCell ref="F76:F77"/>
    <mergeCell ref="G76:G77"/>
    <mergeCell ref="H76:H77"/>
    <mergeCell ref="I76:I77"/>
    <mergeCell ref="J76:J77"/>
    <mergeCell ref="K76:K77"/>
    <mergeCell ref="L76:L77"/>
    <mergeCell ref="C78:D79"/>
    <mergeCell ref="E78:E79"/>
    <mergeCell ref="F78:F79"/>
    <mergeCell ref="G78:G79"/>
    <mergeCell ref="C80:D81"/>
    <mergeCell ref="E80:E81"/>
    <mergeCell ref="F80:F81"/>
    <mergeCell ref="G80:G81"/>
    <mergeCell ref="C82:D83"/>
    <mergeCell ref="E82:E83"/>
    <mergeCell ref="F82:F83"/>
    <mergeCell ref="G82:G83"/>
    <mergeCell ref="A84:B85"/>
    <mergeCell ref="C84:D85"/>
    <mergeCell ref="E84:E85"/>
    <mergeCell ref="F84:F85"/>
    <mergeCell ref="G84:G85"/>
    <mergeCell ref="C86:D87"/>
    <mergeCell ref="E86:E87"/>
    <mergeCell ref="F86:F87"/>
    <mergeCell ref="G86:G87"/>
    <mergeCell ref="C88:D89"/>
    <mergeCell ref="E88:E89"/>
    <mergeCell ref="F88:F89"/>
    <mergeCell ref="G88:G89"/>
    <mergeCell ref="C90:D91"/>
    <mergeCell ref="E90:E91"/>
    <mergeCell ref="F90:F91"/>
    <mergeCell ref="G90:G91"/>
    <mergeCell ref="C92:D93"/>
    <mergeCell ref="E92:E93"/>
    <mergeCell ref="F92:F93"/>
    <mergeCell ref="G92:G93"/>
    <mergeCell ref="C94:D95"/>
    <mergeCell ref="E94:E95"/>
    <mergeCell ref="F94:F95"/>
    <mergeCell ref="G94:G95"/>
    <mergeCell ref="C96:D97"/>
    <mergeCell ref="E96:E97"/>
    <mergeCell ref="F96:F97"/>
    <mergeCell ref="G96:G97"/>
    <mergeCell ref="C98:D99"/>
    <mergeCell ref="E98:E99"/>
    <mergeCell ref="F98:F99"/>
    <mergeCell ref="G98:G99"/>
    <mergeCell ref="A103:B104"/>
    <mergeCell ref="C103:D104"/>
    <mergeCell ref="E103:E104"/>
    <mergeCell ref="F103:F104"/>
    <mergeCell ref="G103:G104"/>
    <mergeCell ref="H103:L104"/>
    <mergeCell ref="C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C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C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C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C113:D114"/>
    <mergeCell ref="E113:E114"/>
    <mergeCell ref="F113:F114"/>
    <mergeCell ref="G113:G114"/>
    <mergeCell ref="C115:D116"/>
    <mergeCell ref="E115:E116"/>
    <mergeCell ref="F115:F116"/>
    <mergeCell ref="G115:G116"/>
    <mergeCell ref="C117:D118"/>
    <mergeCell ref="E117:E118"/>
    <mergeCell ref="F117:F118"/>
    <mergeCell ref="G117:G118"/>
    <mergeCell ref="A119:B120"/>
    <mergeCell ref="C119:D120"/>
    <mergeCell ref="E119:E120"/>
    <mergeCell ref="F119:F120"/>
    <mergeCell ref="G119:G120"/>
    <mergeCell ref="C121:D122"/>
    <mergeCell ref="E121:E122"/>
    <mergeCell ref="F121:F122"/>
    <mergeCell ref="G121:G122"/>
    <mergeCell ref="C123:D124"/>
    <mergeCell ref="E123:E124"/>
    <mergeCell ref="F123:F124"/>
    <mergeCell ref="G123:G124"/>
    <mergeCell ref="C125:D126"/>
    <mergeCell ref="E125:E126"/>
    <mergeCell ref="F125:F126"/>
    <mergeCell ref="G125:G126"/>
    <mergeCell ref="C127:D128"/>
    <mergeCell ref="E127:E128"/>
    <mergeCell ref="F127:F128"/>
    <mergeCell ref="G127:G128"/>
    <mergeCell ref="C129:D130"/>
    <mergeCell ref="E129:E130"/>
    <mergeCell ref="F129:F130"/>
    <mergeCell ref="G129:G130"/>
    <mergeCell ref="C131:D132"/>
    <mergeCell ref="E131:E132"/>
    <mergeCell ref="F131:F132"/>
    <mergeCell ref="G131:G132"/>
    <mergeCell ref="A136:B137"/>
    <mergeCell ref="C136:D137"/>
    <mergeCell ref="E136:E137"/>
    <mergeCell ref="F136:F137"/>
    <mergeCell ref="G136:G137"/>
    <mergeCell ref="H136:L137"/>
    <mergeCell ref="C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C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C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C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C146:D147"/>
    <mergeCell ref="E146:E147"/>
    <mergeCell ref="F146:F147"/>
    <mergeCell ref="G146:G147"/>
    <mergeCell ref="C148:D149"/>
    <mergeCell ref="E148:E149"/>
    <mergeCell ref="F148:F149"/>
    <mergeCell ref="G148:G149"/>
    <mergeCell ref="C150:D151"/>
    <mergeCell ref="E150:E151"/>
    <mergeCell ref="F150:F151"/>
    <mergeCell ref="G150:G151"/>
    <mergeCell ref="C152:D153"/>
    <mergeCell ref="E152:E153"/>
    <mergeCell ref="F152:F153"/>
    <mergeCell ref="G152:G153"/>
    <mergeCell ref="A154:B155"/>
    <mergeCell ref="C154:D155"/>
    <mergeCell ref="E154:E155"/>
    <mergeCell ref="F154:F155"/>
    <mergeCell ref="G154:G155"/>
    <mergeCell ref="C156:D157"/>
    <mergeCell ref="E156:E157"/>
    <mergeCell ref="F156:F157"/>
    <mergeCell ref="G156:G157"/>
    <mergeCell ref="C158:D159"/>
    <mergeCell ref="E158:E159"/>
    <mergeCell ref="F158:F159"/>
    <mergeCell ref="G158:G159"/>
    <mergeCell ref="C160:D161"/>
    <mergeCell ref="E160:E161"/>
    <mergeCell ref="F160:F161"/>
    <mergeCell ref="G160:G161"/>
    <mergeCell ref="C162:D163"/>
    <mergeCell ref="E162:E163"/>
    <mergeCell ref="F162:F163"/>
    <mergeCell ref="G162:G163"/>
    <mergeCell ref="C164:D165"/>
    <mergeCell ref="E164:E165"/>
    <mergeCell ref="F164:F165"/>
    <mergeCell ref="G164:G165"/>
  </mergeCells>
  <phoneticPr fontId="27" type="Hiragana"/>
  <pageMargins left="1.03" right="0.37" top="0.47" bottom="0.25" header="0.42" footer="0.23"/>
  <pageSetup paperSize="9" fitToWidth="1" fitToHeight="1" orientation="landscape" usePrinterDefaults="1" horizontalDpi="300" r:id="rId1"/>
  <headerFooter alignWithMargins="0"/>
  <rowBreaks count="1" manualBreakCount="1">
    <brk id="33" max="11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表紙</vt:lpstr>
      <vt:lpstr>総括表</vt:lpstr>
      <vt:lpstr>測量業務費内訳表</vt:lpstr>
      <vt:lpstr>測量内訳明細</vt:lpstr>
      <vt:lpstr>精度管理費</vt:lpstr>
      <vt:lpstr>設計業務費内訳表</vt:lpstr>
      <vt:lpstr>設計内訳明細</vt:lpstr>
      <vt:lpstr>申請その他</vt:lpstr>
      <vt:lpstr>申請内訳明細</vt:lpstr>
      <vt:lpstr>補正率表</vt:lpstr>
    </vt:vector>
  </TitlesOfParts>
  <LinksUpToDate>false</LinksUpToDate>
  <SharedDoc>false</SharedDoc>
  <HyperlinkBase/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567</cp:lastModifiedBy>
  <cp:lastPrinted>2022-09-19T23:29:58Z</cp:lastPrinted>
  <dcterms:created xsi:type="dcterms:W3CDTF">2003-07-01T04:28:07Z</dcterms:created>
  <dcterms:modified xsi:type="dcterms:W3CDTF">2023-10-20T02:01:37Z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2023-10-20T02:01:37Z</vt:filetime>
  </property>
</Properties>
</file>